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8025"/>
  </bookViews>
  <sheets>
    <sheet name="Sheet1" sheetId="1" r:id="rId1"/>
    <sheet name="Sheet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" i="1" l="1"/>
  <c r="Q78" i="1" s="1"/>
  <c r="R77" i="1"/>
  <c r="Q77" i="1" s="1"/>
  <c r="Q43" i="1"/>
  <c r="R23" i="1"/>
  <c r="T23" i="1" s="1"/>
  <c r="H20" i="1"/>
  <c r="T77" i="1" l="1"/>
  <c r="T78" i="1"/>
  <c r="S23" i="1"/>
  <c r="V23" i="1"/>
  <c r="U23" i="1" s="1"/>
  <c r="Q23" i="1"/>
  <c r="Q70" i="1"/>
  <c r="T70" i="1"/>
  <c r="S70" i="1" s="1"/>
  <c r="R60" i="1"/>
  <c r="Q60" i="1" s="1"/>
  <c r="V78" i="1" l="1"/>
  <c r="U78" i="1" s="1"/>
  <c r="S78" i="1"/>
  <c r="S77" i="1"/>
  <c r="V77" i="1"/>
  <c r="U77" i="1" s="1"/>
  <c r="T60" i="1"/>
  <c r="V60" i="1" s="1"/>
  <c r="U60" i="1" s="1"/>
  <c r="V70" i="1"/>
  <c r="U70" i="1" s="1"/>
  <c r="T43" i="1"/>
  <c r="V43" i="1" l="1"/>
  <c r="U43" i="1" s="1"/>
  <c r="S43" i="1"/>
  <c r="H57" i="1"/>
  <c r="I57" i="1" s="1"/>
  <c r="J50" i="1" l="1"/>
  <c r="L69" i="1" l="1"/>
  <c r="H69" i="1"/>
  <c r="H61" i="1"/>
  <c r="L61" i="1"/>
  <c r="R49" i="1"/>
  <c r="Q49" i="1" s="1"/>
  <c r="P33" i="1"/>
  <c r="N46" i="1"/>
  <c r="Q51" i="1"/>
  <c r="R48" i="1"/>
  <c r="T48" i="1" l="1"/>
  <c r="Q48" i="1"/>
  <c r="T49" i="1"/>
  <c r="S49" i="1" s="1"/>
  <c r="K69" i="1"/>
  <c r="N45" i="1"/>
  <c r="N44" i="1" s="1"/>
  <c r="N43" i="1" s="1"/>
  <c r="N42" i="1" s="1"/>
  <c r="K61" i="1"/>
  <c r="R21" i="1"/>
  <c r="L94" i="1"/>
  <c r="J94" i="1"/>
  <c r="H94" i="1"/>
  <c r="J69" i="1"/>
  <c r="L54" i="1"/>
  <c r="J54" i="1"/>
  <c r="H54" i="1"/>
  <c r="L50" i="1"/>
  <c r="H50" i="1"/>
  <c r="I50" i="1" s="1"/>
  <c r="L46" i="1"/>
  <c r="J46" i="1"/>
  <c r="H46" i="1"/>
  <c r="L42" i="1"/>
  <c r="J42" i="1"/>
  <c r="H42" i="1"/>
  <c r="L20" i="1"/>
  <c r="J20" i="1"/>
  <c r="L33" i="1"/>
  <c r="J33" i="1"/>
  <c r="H33" i="1"/>
  <c r="T21" i="1" l="1"/>
  <c r="Q21" i="1"/>
  <c r="V49" i="1"/>
  <c r="U49" i="1" s="1"/>
  <c r="I42" i="1"/>
  <c r="K46" i="1"/>
  <c r="I54" i="1"/>
  <c r="R20" i="1"/>
  <c r="Q20" i="1" s="1"/>
  <c r="S48" i="1"/>
  <c r="V48" i="1"/>
  <c r="U48" i="1" s="1"/>
  <c r="I94" i="1"/>
  <c r="H56" i="1"/>
  <c r="H19" i="1" s="1"/>
  <c r="K94" i="1"/>
  <c r="N41" i="1"/>
  <c r="N40" i="1" s="1"/>
  <c r="N39" i="1" s="1"/>
  <c r="N38" i="1" s="1"/>
  <c r="N37" i="1" s="1"/>
  <c r="N36" i="1" s="1"/>
  <c r="N35" i="1" s="1"/>
  <c r="N34" i="1" s="1"/>
  <c r="M42" i="1"/>
  <c r="L19" i="1"/>
  <c r="K33" i="1"/>
  <c r="I20" i="1"/>
  <c r="L56" i="1"/>
  <c r="O20" i="1"/>
  <c r="K20" i="1"/>
  <c r="K50" i="1"/>
  <c r="J61" i="1"/>
  <c r="I61" i="1" s="1"/>
  <c r="I69" i="1"/>
  <c r="M20" i="1"/>
  <c r="O33" i="1"/>
  <c r="K42" i="1"/>
  <c r="O42" i="1"/>
  <c r="I33" i="1"/>
  <c r="I46" i="1"/>
  <c r="M46" i="1"/>
  <c r="R69" i="1"/>
  <c r="R97" i="1"/>
  <c r="R92" i="1"/>
  <c r="R91" i="1"/>
  <c r="R90" i="1"/>
  <c r="R89" i="1"/>
  <c r="R88" i="1"/>
  <c r="R87" i="1"/>
  <c r="R86" i="1"/>
  <c r="R85" i="1"/>
  <c r="R93" i="1"/>
  <c r="R84" i="1"/>
  <c r="R83" i="1"/>
  <c r="R82" i="1"/>
  <c r="R81" i="1"/>
  <c r="R80" i="1"/>
  <c r="V21" i="1" l="1"/>
  <c r="U21" i="1" s="1"/>
  <c r="S21" i="1"/>
  <c r="Q81" i="1"/>
  <c r="T81" i="1"/>
  <c r="T92" i="1"/>
  <c r="Q92" i="1"/>
  <c r="T80" i="1"/>
  <c r="Q80" i="1"/>
  <c r="Q88" i="1"/>
  <c r="T88" i="1"/>
  <c r="Q82" i="1"/>
  <c r="T82" i="1"/>
  <c r="T97" i="1"/>
  <c r="Q97" i="1"/>
  <c r="T93" i="1"/>
  <c r="Q93" i="1"/>
  <c r="Q85" i="1"/>
  <c r="T85" i="1"/>
  <c r="Q89" i="1"/>
  <c r="T89" i="1"/>
  <c r="Q83" i="1"/>
  <c r="T83" i="1"/>
  <c r="Q86" i="1"/>
  <c r="T86" i="1"/>
  <c r="Q90" i="1"/>
  <c r="T90" i="1"/>
  <c r="T69" i="1"/>
  <c r="Q69" i="1"/>
  <c r="T84" i="1"/>
  <c r="Q84" i="1"/>
  <c r="Q87" i="1"/>
  <c r="T87" i="1"/>
  <c r="Q91" i="1"/>
  <c r="T91" i="1"/>
  <c r="K56" i="1"/>
  <c r="Q56" i="1" s="1"/>
  <c r="K19" i="1"/>
  <c r="J19" i="1"/>
  <c r="J56" i="1"/>
  <c r="I56" i="1" s="1"/>
  <c r="R34" i="1"/>
  <c r="N33" i="1"/>
  <c r="M33" i="1" s="1"/>
  <c r="K58" i="1"/>
  <c r="T34" i="1" l="1"/>
  <c r="V34" i="1" s="1"/>
  <c r="U34" i="1" s="1"/>
  <c r="Q34" i="1"/>
  <c r="S90" i="1"/>
  <c r="V90" i="1"/>
  <c r="U90" i="1" s="1"/>
  <c r="S83" i="1"/>
  <c r="V83" i="1"/>
  <c r="U83" i="1" s="1"/>
  <c r="S85" i="1"/>
  <c r="V85" i="1"/>
  <c r="U85" i="1" s="1"/>
  <c r="S88" i="1"/>
  <c r="V88" i="1"/>
  <c r="U88" i="1" s="1"/>
  <c r="S84" i="1"/>
  <c r="V84" i="1"/>
  <c r="U84" i="1" s="1"/>
  <c r="S97" i="1"/>
  <c r="V97" i="1"/>
  <c r="U97" i="1" s="1"/>
  <c r="S92" i="1"/>
  <c r="V92" i="1"/>
  <c r="U92" i="1" s="1"/>
  <c r="S91" i="1"/>
  <c r="V91" i="1"/>
  <c r="U91" i="1" s="1"/>
  <c r="S87" i="1"/>
  <c r="V87" i="1"/>
  <c r="U87" i="1" s="1"/>
  <c r="S86" i="1"/>
  <c r="V86" i="1"/>
  <c r="U86" i="1" s="1"/>
  <c r="S82" i="1"/>
  <c r="V82" i="1"/>
  <c r="U82" i="1" s="1"/>
  <c r="S81" i="1"/>
  <c r="V81" i="1"/>
  <c r="U81" i="1" s="1"/>
  <c r="S89" i="1"/>
  <c r="V89" i="1"/>
  <c r="U89" i="1" s="1"/>
  <c r="V69" i="1"/>
  <c r="U69" i="1" s="1"/>
  <c r="S69" i="1"/>
  <c r="S93" i="1"/>
  <c r="V93" i="1"/>
  <c r="U93" i="1" s="1"/>
  <c r="S80" i="1"/>
  <c r="V80" i="1"/>
  <c r="U80" i="1" s="1"/>
  <c r="I19" i="1"/>
  <c r="R99" i="1"/>
  <c r="R95" i="1"/>
  <c r="R44" i="1"/>
  <c r="S34" i="1" l="1"/>
  <c r="T44" i="1"/>
  <c r="Q44" i="1"/>
  <c r="Q95" i="1"/>
  <c r="T95" i="1"/>
  <c r="Q99" i="1"/>
  <c r="T99" i="1"/>
  <c r="P58" i="1"/>
  <c r="P19" i="1"/>
  <c r="O19" i="1" s="1"/>
  <c r="R19" i="1" s="1"/>
  <c r="N58" i="1"/>
  <c r="F58" i="1"/>
  <c r="V44" i="1" l="1"/>
  <c r="U44" i="1" s="1"/>
  <c r="S44" i="1"/>
  <c r="Q19" i="1"/>
  <c r="S95" i="1"/>
  <c r="V95" i="1"/>
  <c r="U95" i="1" s="1"/>
  <c r="N57" i="1"/>
  <c r="N56" i="1" s="1"/>
  <c r="R59" i="1"/>
  <c r="S99" i="1"/>
  <c r="V99" i="1"/>
  <c r="U99" i="1" s="1"/>
  <c r="R58" i="1"/>
  <c r="I58" i="1"/>
  <c r="R100" i="1"/>
  <c r="R98" i="1"/>
  <c r="R96" i="1"/>
  <c r="R94" i="1"/>
  <c r="R79" i="1"/>
  <c r="R76" i="1"/>
  <c r="R75" i="1"/>
  <c r="R74" i="1"/>
  <c r="R73" i="1"/>
  <c r="R72" i="1"/>
  <c r="R71" i="1"/>
  <c r="R68" i="1"/>
  <c r="R67" i="1"/>
  <c r="R66" i="1"/>
  <c r="R65" i="1"/>
  <c r="R64" i="1"/>
  <c r="R63" i="1"/>
  <c r="R62" i="1"/>
  <c r="R61" i="1"/>
  <c r="R57" i="1" l="1"/>
  <c r="T57" i="1" s="1"/>
  <c r="T66" i="1"/>
  <c r="Q66" i="1"/>
  <c r="Q76" i="1"/>
  <c r="T76" i="1"/>
  <c r="Q98" i="1"/>
  <c r="T98" i="1"/>
  <c r="Q59" i="1"/>
  <c r="T59" i="1"/>
  <c r="Q72" i="1"/>
  <c r="T72" i="1"/>
  <c r="Q79" i="1"/>
  <c r="T79" i="1"/>
  <c r="Q63" i="1"/>
  <c r="T63" i="1"/>
  <c r="Q73" i="1"/>
  <c r="T73" i="1"/>
  <c r="Q64" i="1"/>
  <c r="T64" i="1"/>
  <c r="T94" i="1"/>
  <c r="Q94" i="1"/>
  <c r="Q62" i="1"/>
  <c r="T62" i="1"/>
  <c r="Q67" i="1"/>
  <c r="T67" i="1"/>
  <c r="Q100" i="1"/>
  <c r="T100" i="1"/>
  <c r="Q68" i="1"/>
  <c r="T68" i="1"/>
  <c r="Q74" i="1"/>
  <c r="T74" i="1"/>
  <c r="T61" i="1"/>
  <c r="Q61" i="1"/>
  <c r="T65" i="1"/>
  <c r="Q65" i="1"/>
  <c r="Q71" i="1"/>
  <c r="T71" i="1"/>
  <c r="Q75" i="1"/>
  <c r="T75" i="1"/>
  <c r="Q96" i="1"/>
  <c r="T96" i="1"/>
  <c r="N55" i="1"/>
  <c r="R56" i="1"/>
  <c r="T56" i="1" s="1"/>
  <c r="Q58" i="1"/>
  <c r="T58" i="1"/>
  <c r="Q57" i="1" l="1"/>
  <c r="S96" i="1"/>
  <c r="V96" i="1"/>
  <c r="U96" i="1" s="1"/>
  <c r="S68" i="1"/>
  <c r="V68" i="1"/>
  <c r="U68" i="1" s="1"/>
  <c r="S67" i="1"/>
  <c r="V67" i="1"/>
  <c r="U67" i="1" s="1"/>
  <c r="S73" i="1"/>
  <c r="V73" i="1"/>
  <c r="U73" i="1" s="1"/>
  <c r="S79" i="1"/>
  <c r="V79" i="1"/>
  <c r="U79" i="1" s="1"/>
  <c r="V59" i="1"/>
  <c r="U59" i="1" s="1"/>
  <c r="S59" i="1"/>
  <c r="S76" i="1"/>
  <c r="V76" i="1"/>
  <c r="U76" i="1" s="1"/>
  <c r="V94" i="1"/>
  <c r="U94" i="1" s="1"/>
  <c r="S94" i="1"/>
  <c r="S61" i="1"/>
  <c r="S60" i="1"/>
  <c r="V61" i="1"/>
  <c r="U61" i="1" s="1"/>
  <c r="S75" i="1"/>
  <c r="V75" i="1"/>
  <c r="U75" i="1" s="1"/>
  <c r="S74" i="1"/>
  <c r="V74" i="1"/>
  <c r="U74" i="1" s="1"/>
  <c r="S100" i="1"/>
  <c r="V100" i="1"/>
  <c r="U100" i="1" s="1"/>
  <c r="S62" i="1"/>
  <c r="V62" i="1"/>
  <c r="U62" i="1" s="1"/>
  <c r="S64" i="1"/>
  <c r="V64" i="1"/>
  <c r="U64" i="1" s="1"/>
  <c r="S63" i="1"/>
  <c r="V63" i="1"/>
  <c r="U63" i="1" s="1"/>
  <c r="S72" i="1"/>
  <c r="V72" i="1"/>
  <c r="U72" i="1" s="1"/>
  <c r="S98" i="1"/>
  <c r="V98" i="1"/>
  <c r="U98" i="1" s="1"/>
  <c r="S71" i="1"/>
  <c r="V71" i="1"/>
  <c r="U71" i="1" s="1"/>
  <c r="S65" i="1"/>
  <c r="V65" i="1"/>
  <c r="U65" i="1" s="1"/>
  <c r="S66" i="1"/>
  <c r="V66" i="1"/>
  <c r="U66" i="1" s="1"/>
  <c r="S57" i="1"/>
  <c r="V57" i="1"/>
  <c r="U57" i="1" s="1"/>
  <c r="V58" i="1"/>
  <c r="U58" i="1" s="1"/>
  <c r="S58" i="1"/>
  <c r="V56" i="1"/>
  <c r="U56" i="1" s="1"/>
  <c r="S56" i="1"/>
  <c r="N54" i="1"/>
  <c r="R55" i="1"/>
  <c r="Q55" i="1" s="1"/>
  <c r="T55" i="1" l="1"/>
  <c r="S55" i="1" s="1"/>
  <c r="R54" i="1"/>
  <c r="Q54" i="1" s="1"/>
  <c r="N53" i="1"/>
  <c r="R35" i="1"/>
  <c r="R37" i="1"/>
  <c r="R36" i="1"/>
  <c r="R39" i="1"/>
  <c r="V55" i="1" l="1"/>
  <c r="U55" i="1" s="1"/>
  <c r="T54" i="1"/>
  <c r="V54" i="1" s="1"/>
  <c r="U54" i="1" s="1"/>
  <c r="T36" i="1"/>
  <c r="V36" i="1" s="1"/>
  <c r="U36" i="1" s="1"/>
  <c r="Q36" i="1"/>
  <c r="T37" i="1"/>
  <c r="S37" i="1" s="1"/>
  <c r="Q37" i="1"/>
  <c r="T35" i="1"/>
  <c r="S35" i="1" s="1"/>
  <c r="Q35" i="1"/>
  <c r="T39" i="1"/>
  <c r="S39" i="1" s="1"/>
  <c r="Q39" i="1"/>
  <c r="V35" i="1"/>
  <c r="U35" i="1" s="1"/>
  <c r="N52" i="1"/>
  <c r="R53" i="1"/>
  <c r="T53" i="1" s="1"/>
  <c r="R47" i="1"/>
  <c r="R46" i="1"/>
  <c r="R45" i="1"/>
  <c r="R42" i="1"/>
  <c r="R41" i="1"/>
  <c r="R40" i="1"/>
  <c r="R38" i="1"/>
  <c r="R25" i="1"/>
  <c r="R32" i="1"/>
  <c r="R33" i="1"/>
  <c r="R31" i="1"/>
  <c r="R30" i="1"/>
  <c r="R29" i="1"/>
  <c r="R28" i="1"/>
  <c r="R27" i="1"/>
  <c r="R26" i="1"/>
  <c r="R24" i="1"/>
  <c r="R22" i="1"/>
  <c r="S54" i="1" l="1"/>
  <c r="S36" i="1"/>
  <c r="V39" i="1"/>
  <c r="U39" i="1" s="1"/>
  <c r="T26" i="1"/>
  <c r="Q26" i="1"/>
  <c r="T25" i="1"/>
  <c r="Q25" i="1"/>
  <c r="T27" i="1"/>
  <c r="Q27" i="1"/>
  <c r="T38" i="1"/>
  <c r="V38" i="1" s="1"/>
  <c r="U38" i="1" s="1"/>
  <c r="Q38" i="1"/>
  <c r="T28" i="1"/>
  <c r="Q28" i="1"/>
  <c r="T30" i="1"/>
  <c r="Q30" i="1"/>
  <c r="T31" i="1"/>
  <c r="Q31" i="1"/>
  <c r="T45" i="1"/>
  <c r="Q45" i="1"/>
  <c r="T22" i="1"/>
  <c r="Q22" i="1"/>
  <c r="T40" i="1"/>
  <c r="S40" i="1" s="1"/>
  <c r="Q40" i="1"/>
  <c r="V37" i="1"/>
  <c r="U37" i="1" s="1"/>
  <c r="T24" i="1"/>
  <c r="Q24" i="1"/>
  <c r="T29" i="1"/>
  <c r="Q29" i="1"/>
  <c r="T32" i="1"/>
  <c r="Q32" i="1"/>
  <c r="T41" i="1"/>
  <c r="V41" i="1" s="1"/>
  <c r="U41" i="1" s="1"/>
  <c r="Q41" i="1"/>
  <c r="T47" i="1"/>
  <c r="S47" i="1" s="1"/>
  <c r="Q47" i="1"/>
  <c r="V53" i="1"/>
  <c r="U53" i="1" s="1"/>
  <c r="S53" i="1"/>
  <c r="S38" i="1"/>
  <c r="Q46" i="1"/>
  <c r="T46" i="1"/>
  <c r="R52" i="1"/>
  <c r="T52" i="1" s="1"/>
  <c r="N51" i="1"/>
  <c r="Q42" i="1"/>
  <c r="T42" i="1"/>
  <c r="S42" i="1" s="1"/>
  <c r="Q33" i="1"/>
  <c r="T33" i="1"/>
  <c r="V40" i="1" l="1"/>
  <c r="U40" i="1" s="1"/>
  <c r="V47" i="1"/>
  <c r="U47" i="1" s="1"/>
  <c r="V45" i="1"/>
  <c r="U45" i="1" s="1"/>
  <c r="S45" i="1"/>
  <c r="V32" i="1"/>
  <c r="U32" i="1" s="1"/>
  <c r="S32" i="1"/>
  <c r="V29" i="1"/>
  <c r="U29" i="1" s="1"/>
  <c r="S29" i="1"/>
  <c r="V30" i="1"/>
  <c r="U30" i="1" s="1"/>
  <c r="S30" i="1"/>
  <c r="V25" i="1"/>
  <c r="U25" i="1" s="1"/>
  <c r="S25" i="1"/>
  <c r="S41" i="1"/>
  <c r="V24" i="1"/>
  <c r="U24" i="1" s="1"/>
  <c r="S24" i="1"/>
  <c r="V22" i="1"/>
  <c r="U22" i="1" s="1"/>
  <c r="S22" i="1"/>
  <c r="V31" i="1"/>
  <c r="U31" i="1" s="1"/>
  <c r="S31" i="1"/>
  <c r="V28" i="1"/>
  <c r="U28" i="1" s="1"/>
  <c r="S28" i="1"/>
  <c r="V27" i="1"/>
  <c r="U27" i="1" s="1"/>
  <c r="S27" i="1"/>
  <c r="V26" i="1"/>
  <c r="U26" i="1" s="1"/>
  <c r="S26" i="1"/>
  <c r="V42" i="1"/>
  <c r="U42" i="1" s="1"/>
  <c r="T20" i="1"/>
  <c r="S20" i="1" s="1"/>
  <c r="S46" i="1"/>
  <c r="V46" i="1"/>
  <c r="U46" i="1" s="1"/>
  <c r="N50" i="1"/>
  <c r="R50" i="1" s="1"/>
  <c r="R51" i="1"/>
  <c r="T51" i="1" s="1"/>
  <c r="V52" i="1"/>
  <c r="U52" i="1" s="1"/>
  <c r="S52" i="1"/>
  <c r="V33" i="1"/>
  <c r="U33" i="1" s="1"/>
  <c r="S33" i="1"/>
  <c r="C5" i="2"/>
  <c r="C7" i="2" s="1"/>
  <c r="T50" i="1" l="1"/>
  <c r="Q50" i="1"/>
  <c r="V51" i="1"/>
  <c r="U51" i="1" s="1"/>
  <c r="S51" i="1"/>
  <c r="V20" i="1"/>
  <c r="U20" i="1" s="1"/>
  <c r="T19" i="1"/>
  <c r="B5" i="2"/>
  <c r="B7" i="2" s="1"/>
  <c r="A5" i="2"/>
  <c r="C1" i="2"/>
  <c r="C3" i="2" s="1"/>
  <c r="B1" i="2"/>
  <c r="B3" i="2" s="1"/>
  <c r="A1" i="2"/>
  <c r="S50" i="1" l="1"/>
  <c r="V50" i="1"/>
  <c r="U50" i="1" s="1"/>
  <c r="S19" i="1"/>
  <c r="V19" i="1"/>
  <c r="U19" i="1" s="1"/>
  <c r="I52" i="1"/>
  <c r="Q52" i="1" s="1"/>
</calcChain>
</file>

<file path=xl/sharedStrings.xml><?xml version="1.0" encoding="utf-8"?>
<sst xmlns="http://schemas.openxmlformats.org/spreadsheetml/2006/main" count="377" uniqueCount="212">
  <si>
    <t>No</t>
  </si>
  <si>
    <t>Sasaran</t>
  </si>
  <si>
    <t>Program/ Kegiatan</t>
  </si>
  <si>
    <t>Realisasi Kinerja Pada Triwulan</t>
  </si>
  <si>
    <t xml:space="preserve">I </t>
  </si>
  <si>
    <t xml:space="preserve">II </t>
  </si>
  <si>
    <t xml:space="preserve">III </t>
  </si>
  <si>
    <t xml:space="preserve">IV </t>
  </si>
  <si>
    <t xml:space="preserve">K </t>
  </si>
  <si>
    <t xml:space="preserve">Rp </t>
  </si>
  <si>
    <t xml:space="preserve"> </t>
  </si>
  <si>
    <t xml:space="preserve">Faktor pendorong keberhasilan kinerja: </t>
  </si>
  <si>
    <t xml:space="preserve">Faktor penghambat pencapaian kinerja: </t>
  </si>
  <si>
    <t xml:space="preserve">Formulir </t>
  </si>
  <si>
    <t xml:space="preserve">Evaluasi Terhadap Hasil Renja Perangkat Daerah Lingkup Kabupaten/kota </t>
  </si>
  <si>
    <t xml:space="preserve">Indikator dan target kinerja Perangkat Daerah Kabupaten/Kota yang mengacu pada sasaran RKPD: </t>
  </si>
  <si>
    <t xml:space="preserve">Disusun </t>
  </si>
  <si>
    <t xml:space="preserve">Dievaluasi </t>
  </si>
  <si>
    <t xml:space="preserve">KEPALA BAPPEDA </t>
  </si>
  <si>
    <t>`</t>
  </si>
  <si>
    <t>Indikator Kinerja Program (outcome)/ Kegiatan (output)</t>
  </si>
  <si>
    <t>Target Renstra Perangkat Daerah pada Tahun 2021 (Akhir Periode Renstra Perangkat Daerah)</t>
  </si>
  <si>
    <t>unit Perangkat Daerah Penanggung Jawab</t>
  </si>
  <si>
    <t>Terpeliharanya Mobil Jabatan</t>
  </si>
  <si>
    <t>Terpeliharanya Gedung Kantor</t>
  </si>
  <si>
    <t>Renja Perangkat Daerah  KECAMATAN SALE</t>
  </si>
  <si>
    <t>KAB REMBANG</t>
  </si>
  <si>
    <t>Camat</t>
  </si>
  <si>
    <t>Camatat</t>
  </si>
  <si>
    <t>KECAMATAN SALE</t>
  </si>
  <si>
    <t>Ir.DWI WAHYUNI HARIYATI,MM</t>
  </si>
  <si>
    <t>NIP. 19660123 199103 2 008</t>
  </si>
  <si>
    <t>Drs.SUBHAN</t>
  </si>
  <si>
    <t>NIP. 19661124 199203 1005</t>
  </si>
  <si>
    <t>CAMAT  SALE</t>
  </si>
  <si>
    <t>Program Manajemen Administrasi Pelayanan umum,Kepegawaian dan keuangan</t>
  </si>
  <si>
    <t>I</t>
  </si>
  <si>
    <t>I.1</t>
  </si>
  <si>
    <t>Peningkatan Managemen Administrasi Pelayananan Umum (5.2.07.01)</t>
  </si>
  <si>
    <t>Honorarium PNS (PATEN)</t>
  </si>
  <si>
    <t>Honorarium Non PNS (Hari Besar Kenergaraan )</t>
  </si>
  <si>
    <t>Belanja Alat Tulis Kantor</t>
  </si>
  <si>
    <t>Belanja Dekorasi</t>
  </si>
  <si>
    <t>Belanja Telpon</t>
  </si>
  <si>
    <t>Belanja Listrik</t>
  </si>
  <si>
    <t>Belanja Surat Kabar/Majalah</t>
  </si>
  <si>
    <t>Belanja Penggandaan</t>
  </si>
  <si>
    <t>Perjalanan Dinas Dalam Daerah</t>
  </si>
  <si>
    <t>Perjalanan Dinas Luar Daerah</t>
  </si>
  <si>
    <t>Belanja makanan dan Minuman Rapat</t>
  </si>
  <si>
    <t>Peningkatan Sarana dan Prasarana Aparatur  (5.2.07.02)</t>
  </si>
  <si>
    <t>Honorarium Non PNS ( THL )</t>
  </si>
  <si>
    <t>Belanja ATK jasa THL</t>
  </si>
  <si>
    <t>Belanja Peralatan dan Pembersih</t>
  </si>
  <si>
    <t>Belanja Jas Servis</t>
  </si>
  <si>
    <t>Belnaja bahan Pelumas</t>
  </si>
  <si>
    <t>I.2</t>
  </si>
  <si>
    <t>Belanja STNK</t>
  </si>
  <si>
    <t>I.3</t>
  </si>
  <si>
    <t>Peningkatan Sumber Daya manusia (5.2.07.03)</t>
  </si>
  <si>
    <t>Honorarium Operator Sipandu</t>
  </si>
  <si>
    <t>Honorarium Operator Prinjer Print</t>
  </si>
  <si>
    <t>Belanja ATK Sipandu dan Prinjer Print</t>
  </si>
  <si>
    <t>I.4</t>
  </si>
  <si>
    <t>Peningkatan dan Pengembangan Sistim Pelaporan  Keuangan   (5.2.07.04)</t>
  </si>
  <si>
    <t>Honor Panitia Pelaksana Keg (Laporan Akhir Tahun dan Peny. RKA/DPA)</t>
  </si>
  <si>
    <t>Honor Panitia Pelaksana Keg (Penata Usahaan )</t>
  </si>
  <si>
    <t>II</t>
  </si>
  <si>
    <t>Honor Panitia  Panitia Pelaksana  kegiatan (Peny Renstra, Renja )</t>
  </si>
  <si>
    <t>Honor Panitia  Panitia Pelaksana  kegiatan (Penys.  LKJip  )</t>
  </si>
  <si>
    <t>III</t>
  </si>
  <si>
    <t xml:space="preserve"> Program Pengelolaan Keterbukaan Informasi Publik ( 5.2.08.03)</t>
  </si>
  <si>
    <t xml:space="preserve"> Honor Operasional Pengelolaan Wibe Sibe </t>
  </si>
  <si>
    <t>IV</t>
  </si>
  <si>
    <t>IV,1</t>
  </si>
  <si>
    <t>Fasilitasi Penyelenggaraan Pemerintahan Desa/Keluarahan( 5.2.08.01)</t>
  </si>
  <si>
    <t>Honor Non PNS /Peserta Pembinaan Perangkat Desa dan pengelolaan Aset</t>
  </si>
  <si>
    <t>Belanja ATK Pembinaan Perangkat Desa/kel</t>
  </si>
  <si>
    <t>IV,2</t>
  </si>
  <si>
    <t>Fasilitasi Pemberdayaan masyarakat Desa ( 5.2.08.02)</t>
  </si>
  <si>
    <t>Honorarium PNS ( Pembinaan dan Pengawasan /Pelaksanaan Musrenbangcam )</t>
  </si>
  <si>
    <t>Honor Harian  (Musrenbangcan,
Pengelolaan keuangan )</t>
  </si>
  <si>
    <t xml:space="preserve">Belanja ATK Musrenbang /Pengelolaan keuangan </t>
  </si>
  <si>
    <t>Belanja Dekorasi Musrenbang</t>
  </si>
  <si>
    <t>Belanja Penggandaan Musrenbang</t>
  </si>
  <si>
    <t>Belanja Jasa kebersihan Musrenbang</t>
  </si>
  <si>
    <t>Belanja Mamin  Musrenbang dan Pengelolaan APBDes</t>
  </si>
  <si>
    <t>IV,3</t>
  </si>
  <si>
    <t>Fasilitasi Peningkatan Kesejahteraan Masyarakat  
( 5.2.08.03)</t>
  </si>
  <si>
    <t>Honor Harian  MTQ</t>
  </si>
  <si>
    <t>Belanja ATK ( PKK dan  MTQ )</t>
  </si>
  <si>
    <t>Belanja Cetak Foto PKK</t>
  </si>
  <si>
    <t>Belanja Penggandaan PKK 
dan MTQ</t>
  </si>
  <si>
    <t>Belanja Mamin PKK dan MTQ</t>
  </si>
  <si>
    <t>IV,4</t>
  </si>
  <si>
    <t>Fasilitasi Keamanan dan Ketertiban Masyarakat
( 5.2.08.04)</t>
  </si>
  <si>
    <t>Honor Panitia Pelaksana kegiatan FORKONPINKA</t>
  </si>
  <si>
    <t>Belanja Mamin Pembinaan Hansip/Linmas.</t>
  </si>
  <si>
    <t>Jumlah Pelayanan</t>
  </si>
  <si>
    <t>Jumlah Fasilitas Pelaksanaan Hari Besar Kenegaraan</t>
  </si>
  <si>
    <t>Jumlah Alat Tulis Kantor yang Tersedia</t>
  </si>
  <si>
    <t>Belanja Perangko,Materai dan Benda Pos lainya</t>
  </si>
  <si>
    <t xml:space="preserve">Jumlah Surat yang terdistribusi </t>
  </si>
  <si>
    <t>Jumlah Fasilitas Pelayanan Dalam Mendukung Kinerja</t>
  </si>
  <si>
    <t xml:space="preserve">Jumlah Surat Kabar dan Peraturan Perundang-Undangan yang disediakan </t>
  </si>
  <si>
    <t>Jumlah Barang Cetak dan Penggandaan yang disediakan</t>
  </si>
  <si>
    <t>Jumlah Mamin Rapat Internal dan Mamin Harian</t>
  </si>
  <si>
    <t>Jumlah Perjalanan Dinas Dalam Daerah</t>
  </si>
  <si>
    <t>Jumlah Rapar Konsultasi, Koordinasi ke Kab/Kota lain dari Pemerintah Pusat yang Dilaksanakan</t>
  </si>
  <si>
    <t>Jumlah Laporan Pengelolaan Prinjer print</t>
  </si>
  <si>
    <t>Terpenuhinya Alat Tulis Kantor Untuk operasional Prinjer Print dan Sipandu</t>
  </si>
  <si>
    <t>Jumlah Dokumen Manajemen Kepegawaian yang Dikelola dengan baik</t>
  </si>
  <si>
    <t>Jumlah Dokumen Pelaporan Keungan Dengan Kualitas Baik</t>
  </si>
  <si>
    <t>Jumlah Dokumen Laporan Keungan yang disusun</t>
  </si>
  <si>
    <t>Belanja ATK (LPPD,RKA/DPA dan Js Adm Keuangan )</t>
  </si>
  <si>
    <t>Jumlah Laporan Penatausahaan Keuangan yang Disusun</t>
  </si>
  <si>
    <t>Jumlah Dokumen Penatausahaan yang Di susun</t>
  </si>
  <si>
    <t>Jumlah Dokumen Perencanaan Perangkat Daerah yang DI susun dan Jumlah Dokumen Laporan Kinerja yang Disusun</t>
  </si>
  <si>
    <t>Jumlah Dokumen yang disusun</t>
  </si>
  <si>
    <t>Jumlah Informasi Yang Disampaikan Ke Publik</t>
  </si>
  <si>
    <t>Jumlah Akun yang Dikelola</t>
  </si>
  <si>
    <t>Tingkat Kinerja Seksi Pemerintah Desa/ Kelurahan Tingkat Kinerja Seksi Pemerdayaan Masyarakat Desa Tingkat Kinerja Seksi Kesejahteraan Rakyat     Tingkat Kinerja Seksi Ketentraman dan Ketertiban</t>
  </si>
  <si>
    <t>Presentase Pemerintahan Desa/ Kelurahan yang Tertib Administrasi   Presentase Pemerintahan Desa/ Kelurahan yang Lunas Bayar PBB</t>
  </si>
  <si>
    <t>Jumlah Desa yang Akuntabel, Jumlah Desa dengan BPD Aktif dan Jumlah Desa yang Tertib Administrasi</t>
  </si>
  <si>
    <t xml:space="preserve">Terpenuhinya Alata Tulis Untuk semua Kegiatan </t>
  </si>
  <si>
    <t>Presentase Pelaksanaan Pembangunan Secara SwakelolaPresentase Penetapan APBDesa Tepat Waktu</t>
  </si>
  <si>
    <t>Jumlah Desa yang Dibina</t>
  </si>
  <si>
    <t>Jumlah Usulan Desa yang sesuai Kewenagan</t>
  </si>
  <si>
    <t>Jumlah Desa yang Tertib Adminstrasi Keuangan Desa</t>
  </si>
  <si>
    <t>Terbayarnya Honor Kebersihan Musrenbang</t>
  </si>
  <si>
    <t>Tercukupinya barang-barang Cetak dan Jasa Penggandaan untuk kegiatan Muserbang</t>
  </si>
  <si>
    <t>Jumlah Mamin Rapat Musrenbang</t>
  </si>
  <si>
    <t>Presentase Lembaga Kesejahteraan Masyarakat Desa/ Kelurahan yang Aktif</t>
  </si>
  <si>
    <t>Jumlah Peserta MTQ</t>
  </si>
  <si>
    <t>Tercukupinya Barang-barang Alat Tulis untuk Kegiatan MTQ</t>
  </si>
  <si>
    <t>Tercukupinya barang-barang Cetak dan Jasa Penggandaan untuk kegiatan MTQ dan PKK</t>
  </si>
  <si>
    <t>Presentase Penyelesaian Permasalahan K-3 (Ketertiban, Ketentraman dan Keindahan)</t>
  </si>
  <si>
    <t>Jumlah Laporan Hasil Fasilitasi FORKONPINKA</t>
  </si>
  <si>
    <t>Jumlah Peserta Hansip/ Linmas</t>
  </si>
  <si>
    <t>Tercukupinya Barang-barang Alat Tulis untuk Kegiatan Pembinaan Hansip/ Linmas</t>
  </si>
  <si>
    <t>Jumlah Mamin Rapat PKK dan kegiatan MTQ</t>
  </si>
  <si>
    <t>Jumlah Mamin rapat Pembinaan Hansip/ Linmas</t>
  </si>
  <si>
    <t>Presentase Ketercaaian Pelayanan Umum             Presentase Ketercukupan sarana dan Parsarana Aparatur     Presentase Ketercapaian Pelayanan Kepegawaian     Presentase Pemenuhan Pelayanan Keuangan</t>
  </si>
  <si>
    <t>Presentasepemenuhan pelayanan Administrasi Keuangan</t>
  </si>
  <si>
    <t>Jumlah Dokumen Pengelolaan BMD yang Dikelola Dengan Baik</t>
  </si>
  <si>
    <t>Belanja Penggantian Suku Cadang</t>
  </si>
  <si>
    <t xml:space="preserve">Tercukupinya Dekorasi untuk kegiatan </t>
  </si>
  <si>
    <t>Terpeliharanya Kendaraan Operasional/Mobil Dinas</t>
  </si>
  <si>
    <t>Terbayarnya STNK Kendaraan Operasional</t>
  </si>
  <si>
    <t>Terbayarnya Honor Non PNS</t>
  </si>
  <si>
    <t>Terbayarnya Honor Operator Sipandu</t>
  </si>
  <si>
    <t>Terpenuhinya Dekorasi untuk kegiatan Musrenbang</t>
  </si>
  <si>
    <t>Terpenuhinya Dekorasi untuk Kegiatan PKK</t>
  </si>
  <si>
    <t>Tercukupinya Belanja Cetak Foto PKK</t>
  </si>
  <si>
    <t>Terpenuhinya Belanja Batik</t>
  </si>
  <si>
    <t>Terpenuhinya Dekorasi untuk Kegiatan Hansip/ Linmas</t>
  </si>
  <si>
    <t>Target Kinerja dan Anggaran  Renja Perangkat Daerah Tahun berjalan (Tahun 2020) yang dievaluasi</t>
  </si>
  <si>
    <t>Honor Penyusunan Laporan Triw</t>
  </si>
  <si>
    <t>Mamin Pembinaan Perangkat Desa</t>
  </si>
  <si>
    <t xml:space="preserve">Uang saku peserta/Tutor /Tenaga Kebersihan Validasi desa Miskin </t>
  </si>
  <si>
    <t>Belanja Tenaga Kebersihan PKH</t>
  </si>
  <si>
    <t>Uang Saku peserta Fasilitasi OR</t>
  </si>
  <si>
    <t>Uang Saku peserta /Tutor GAKY</t>
  </si>
  <si>
    <t>Belanja Makanan dan Minuman Pokjanal Psoyandu</t>
  </si>
  <si>
    <t>Belanja Barang diserahkan Pihak ke III ( Batik Posnyandu Desa )</t>
  </si>
  <si>
    <t>Tenaga Kebersihan Posyandu</t>
  </si>
  <si>
    <t>Belanja Dekorasi Posnyandu</t>
  </si>
  <si>
    <t>Belanja Makanan dan Minuman PAUD</t>
  </si>
  <si>
    <t>Belanja Barang diserahkan Pihak ke III ( Batik PAUD )</t>
  </si>
  <si>
    <t>Belanja Penggandaan PAUD</t>
  </si>
  <si>
    <t>Uang Saku peserta PAUD</t>
  </si>
  <si>
    <t>Uang Tutor PAUD</t>
  </si>
  <si>
    <t>Belanja Tenaga Kebersihan PAUD</t>
  </si>
  <si>
    <t>Honor Harian peserta Pembinaan/tenga kebersihan/uang tutor hansip/Linmas</t>
  </si>
  <si>
    <t>Honor Harian peserta Pembinaan/tenga kebersihan/uang tutor penggulangan bencana</t>
  </si>
  <si>
    <t>Belanja ATK Pembinaan Hansip/Linmas dan penggulangan bencana</t>
  </si>
  <si>
    <t>Belanja Dekorasi Hansip/Linmas dan penanggulangan bencana</t>
  </si>
  <si>
    <t>Terbayarnya Operasional Validasi Desa Miskin.</t>
  </si>
  <si>
    <t>Uang saku peserta/Tutor /Tenaga Kebersihan FKPA</t>
  </si>
  <si>
    <t>Terbayarnya Tenaga kebersihan PKH</t>
  </si>
  <si>
    <t>Terbayarnya  Operasional  FKPA</t>
  </si>
  <si>
    <t>Terbayarnya  Uang Saku Fas OR</t>
  </si>
  <si>
    <t>Terbayarnya  Uang Saku peserta dan Tutor GAKY</t>
  </si>
  <si>
    <t>Terpenuhinya Mamin Rapat</t>
  </si>
  <si>
    <t>Terbayarnya Tenaga kebersihan Posyandu</t>
  </si>
  <si>
    <t>Terpenuhinya Belanja Dekorasi</t>
  </si>
  <si>
    <t>Terpenuhinya Belanja Penggandaan</t>
  </si>
  <si>
    <t>Terbayaranya Uang saku PAUD</t>
  </si>
  <si>
    <t>Terbayaranya Uang Tutor PAUD</t>
  </si>
  <si>
    <t>Terbayarnya Tenaga kebersihan PAUD</t>
  </si>
  <si>
    <t>Periode Pelaksanaan: Triwulan II Tahun Anggaran 2020</t>
  </si>
  <si>
    <t>Tercukupinya barang-barang alat tulis kantor</t>
  </si>
  <si>
    <t>Tersedianya Bahan pembersih</t>
  </si>
  <si>
    <t>SALE, tanggal  30 Juni 2020.</t>
  </si>
  <si>
    <t>......................., tanggal  30 Juni 2020..</t>
  </si>
  <si>
    <t>Program Perencana dan Evaluasi Kinerja Perangkat Daerah ( 5.2.08.02)</t>
  </si>
  <si>
    <t>Program Peningkatan Kinerja Pemerintahan,Pembanguna,Pembinaan Kemasyarakatan dan Ketentraman masyarakat  ( 5.2.08.01)</t>
  </si>
  <si>
    <t>Realisasi Kinerja dan Anggaran Renstra Perangkat Daerah s/d tahun 2020 (Akhir Tahun Pelaksanaan Renja Perangkat Daerah Tahun 2021)</t>
  </si>
  <si>
    <t>Tingkat Capaian Kinerja Dan Realisasi Anggaran Renstra Perangkat Daerah  s/d tahun 2020(%)</t>
  </si>
  <si>
    <t xml:space="preserve">14=12/6 x100% </t>
  </si>
  <si>
    <t>Belanja Perjalanan Dinas 
dalam daerah PKK /mtq</t>
  </si>
  <si>
    <t>Belanja Dekorasi PKK/mtq</t>
  </si>
  <si>
    <t>Belanja Sewa Mobil MTQ</t>
  </si>
  <si>
    <t>Terlaksananya MTQ</t>
  </si>
  <si>
    <t>Jumlah Perjalanan Dinas kegiatan
 PKKmtq</t>
  </si>
  <si>
    <t>Belanja Uang saku Tutor PKK</t>
  </si>
  <si>
    <t>Terlaksananya kegiatan PKK</t>
  </si>
  <si>
    <t>Belanja main Paskbraka</t>
  </si>
  <si>
    <t>Jumlah Pembinaan Penanggulangan Bencana</t>
  </si>
  <si>
    <t xml:space="preserve">    </t>
  </si>
  <si>
    <t xml:space="preserve">          Realisasi Capaian Kinerja          
         dan Anggaran Renja 
         Perangkat Daerah yang dievaluasi</t>
  </si>
  <si>
    <t>Jumlah Dokumen laporan Triw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</si>
</sst>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p-421]#,##0.00"/>
    <numFmt numFmtId="165" formatCode="_([$Rp-421]* #,##0.00_);_([$Rp-421]* \(#,##0.00\);_([$Rp-421]* &quot;-&quot;??_);_(@_)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>
      <alignment vertical="top"/>
    </xf>
  </cellStyleXfs>
  <cellXfs count="221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6" fillId="0" borderId="16" xfId="0" applyFont="1" applyBorder="1"/>
    <xf numFmtId="0" fontId="6" fillId="0" borderId="0" xfId="0" applyFont="1"/>
    <xf numFmtId="9" fontId="3" fillId="0" borderId="7" xfId="0" applyNumberFormat="1" applyFont="1" applyBorder="1" applyAlignment="1">
      <alignment horizontal="left" vertical="center" wrapText="1"/>
    </xf>
    <xf numFmtId="10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10" fontId="8" fillId="0" borderId="15" xfId="3" applyNumberFormat="1" applyFont="1" applyFill="1" applyBorder="1" applyAlignment="1">
      <alignment horizontal="right" vertical="top" wrapText="1"/>
    </xf>
    <xf numFmtId="10" fontId="8" fillId="0" borderId="15" xfId="3" applyNumberFormat="1" applyFont="1" applyBorder="1" applyAlignment="1">
      <alignment horizontal="right" vertical="top"/>
    </xf>
    <xf numFmtId="3" fontId="0" fillId="0" borderId="0" xfId="0" applyNumberFormat="1"/>
    <xf numFmtId="165" fontId="3" fillId="0" borderId="7" xfId="0" applyNumberFormat="1" applyFont="1" applyBorder="1" applyAlignment="1">
      <alignment horizontal="left" vertical="center" wrapText="1"/>
    </xf>
    <xf numFmtId="10" fontId="0" fillId="0" borderId="0" xfId="0" applyNumberFormat="1"/>
    <xf numFmtId="9" fontId="1" fillId="0" borderId="7" xfId="1" applyFont="1" applyBorder="1" applyAlignment="1">
      <alignment horizontal="center" vertical="center" wrapText="1"/>
    </xf>
    <xf numFmtId="9" fontId="2" fillId="0" borderId="0" xfId="1" applyFont="1"/>
    <xf numFmtId="9" fontId="1" fillId="0" borderId="7" xfId="1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9" fontId="1" fillId="0" borderId="0" xfId="1" applyFont="1" applyAlignment="1">
      <alignment horizontal="right" vertical="center" wrapText="1"/>
    </xf>
    <xf numFmtId="9" fontId="1" fillId="0" borderId="0" xfId="1" applyFont="1" applyAlignment="1">
      <alignment horizontal="left" vertical="center" wrapText="1" indent="1"/>
    </xf>
    <xf numFmtId="9" fontId="1" fillId="0" borderId="0" xfId="1" applyFont="1" applyAlignment="1">
      <alignment horizontal="left" vertical="center" wrapText="1" indent="12"/>
    </xf>
    <xf numFmtId="9" fontId="1" fillId="0" borderId="0" xfId="1" applyFont="1" applyAlignment="1">
      <alignment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9" fontId="9" fillId="0" borderId="7" xfId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9" fontId="10" fillId="0" borderId="7" xfId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4" fontId="6" fillId="0" borderId="16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7" xfId="0" applyFont="1" applyBorder="1"/>
    <xf numFmtId="164" fontId="6" fillId="0" borderId="17" xfId="0" applyNumberFormat="1" applyFont="1" applyBorder="1"/>
    <xf numFmtId="9" fontId="12" fillId="0" borderId="7" xfId="1" applyFont="1" applyBorder="1" applyAlignment="1">
      <alignment horizontal="center" vertical="center" wrapText="1"/>
    </xf>
    <xf numFmtId="164" fontId="6" fillId="0" borderId="18" xfId="0" applyNumberFormat="1" applyFont="1" applyBorder="1"/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6" fillId="0" borderId="0" xfId="0" applyFont="1"/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9" fontId="1" fillId="0" borderId="0" xfId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164" fontId="6" fillId="0" borderId="19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0" fontId="10" fillId="0" borderId="17" xfId="0" applyFont="1" applyBorder="1"/>
    <xf numFmtId="164" fontId="10" fillId="0" borderId="17" xfId="0" applyNumberFormat="1" applyFont="1" applyBorder="1"/>
    <xf numFmtId="165" fontId="10" fillId="0" borderId="7" xfId="0" applyNumberFormat="1" applyFont="1" applyBorder="1" applyAlignment="1">
      <alignment horizontal="right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/>
    <xf numFmtId="0" fontId="10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wrapText="1"/>
    </xf>
    <xf numFmtId="0" fontId="10" fillId="0" borderId="16" xfId="0" applyFont="1" applyBorder="1"/>
    <xf numFmtId="164" fontId="10" fillId="0" borderId="16" xfId="0" applyNumberFormat="1" applyFont="1" applyBorder="1"/>
    <xf numFmtId="9" fontId="10" fillId="0" borderId="7" xfId="1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9" fontId="18" fillId="0" borderId="7" xfId="0" applyNumberFormat="1" applyFont="1" applyBorder="1" applyAlignment="1">
      <alignment horizontal="left" vertical="center" wrapText="1"/>
    </xf>
    <xf numFmtId="165" fontId="18" fillId="0" borderId="7" xfId="0" applyNumberFormat="1" applyFont="1" applyBorder="1" applyAlignment="1">
      <alignment horizontal="right" vertical="center" wrapText="1"/>
    </xf>
    <xf numFmtId="9" fontId="18" fillId="0" borderId="7" xfId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19" fillId="0" borderId="0" xfId="0" applyFont="1"/>
    <xf numFmtId="0" fontId="17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left" vertical="center" wrapText="1"/>
    </xf>
    <xf numFmtId="9" fontId="1" fillId="0" borderId="7" xfId="1" applyFont="1" applyBorder="1" applyAlignment="1">
      <alignment horizontal="left" vertical="center" wrapText="1"/>
    </xf>
    <xf numFmtId="9" fontId="10" fillId="0" borderId="7" xfId="0" applyNumberFormat="1" applyFont="1" applyBorder="1" applyAlignment="1">
      <alignment horizontal="left" vertical="center" wrapText="1"/>
    </xf>
    <xf numFmtId="9" fontId="10" fillId="0" borderId="7" xfId="1" applyFont="1" applyBorder="1" applyAlignment="1">
      <alignment horizontal="left" vertical="center" wrapText="1"/>
    </xf>
    <xf numFmtId="0" fontId="17" fillId="0" borderId="17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vertical="top" wrapText="1"/>
    </xf>
    <xf numFmtId="165" fontId="3" fillId="0" borderId="7" xfId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9" fontId="18" fillId="0" borderId="7" xfId="1" applyFont="1" applyBorder="1" applyAlignment="1">
      <alignment horizontal="center" vertical="center" wrapText="1"/>
    </xf>
    <xf numFmtId="9" fontId="9" fillId="2" borderId="7" xfId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right" vertical="center" wrapText="1"/>
    </xf>
    <xf numFmtId="9" fontId="1" fillId="2" borderId="7" xfId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9" fontId="10" fillId="2" borderId="7" xfId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right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9" fontId="10" fillId="2" borderId="7" xfId="1" applyNumberFormat="1" applyFont="1" applyFill="1" applyBorder="1" applyAlignment="1">
      <alignment horizontal="center" vertical="center" wrapText="1"/>
    </xf>
    <xf numFmtId="9" fontId="1" fillId="2" borderId="7" xfId="1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9" fontId="1" fillId="3" borderId="7" xfId="1" applyFont="1" applyFill="1" applyBorder="1" applyAlignment="1">
      <alignment horizontal="center" vertical="center" wrapText="1"/>
    </xf>
    <xf numFmtId="9" fontId="9" fillId="3" borderId="7" xfId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right" vertical="center" wrapText="1"/>
    </xf>
    <xf numFmtId="9" fontId="10" fillId="3" borderId="7" xfId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left" vertical="center" wrapText="1"/>
    </xf>
    <xf numFmtId="165" fontId="1" fillId="3" borderId="7" xfId="0" applyNumberFormat="1" applyFont="1" applyFill="1" applyBorder="1" applyAlignment="1">
      <alignment horizontal="lef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9" fontId="10" fillId="3" borderId="7" xfId="1" applyFont="1" applyFill="1" applyBorder="1" applyAlignment="1">
      <alignment horizontal="left" vertical="center" wrapText="1"/>
    </xf>
    <xf numFmtId="165" fontId="10" fillId="3" borderId="7" xfId="0" applyNumberFormat="1" applyFont="1" applyFill="1" applyBorder="1" applyAlignment="1">
      <alignment horizontal="right" vertical="center" wrapText="1"/>
    </xf>
    <xf numFmtId="9" fontId="1" fillId="3" borderId="7" xfId="1" applyNumberFormat="1" applyFont="1" applyFill="1" applyBorder="1" applyAlignment="1">
      <alignment horizontal="center" vertical="center" wrapText="1"/>
    </xf>
    <xf numFmtId="9" fontId="9" fillId="4" borderId="7" xfId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9" fontId="1" fillId="4" borderId="7" xfId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9" fontId="10" fillId="4" borderId="7" xfId="1" applyFont="1" applyFill="1" applyBorder="1" applyAlignment="1">
      <alignment horizontal="center" vertical="center" wrapText="1"/>
    </xf>
    <xf numFmtId="165" fontId="10" fillId="4" borderId="7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left" vertical="center" wrapText="1"/>
    </xf>
    <xf numFmtId="165" fontId="10" fillId="4" borderId="7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9" fontId="1" fillId="4" borderId="7" xfId="1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9" fontId="9" fillId="5" borderId="7" xfId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right" vertical="center" wrapText="1"/>
    </xf>
    <xf numFmtId="9" fontId="1" fillId="5" borderId="7" xfId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9" fontId="10" fillId="5" borderId="7" xfId="1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left" vertical="center" wrapText="1"/>
    </xf>
    <xf numFmtId="165" fontId="10" fillId="5" borderId="7" xfId="0" applyNumberFormat="1" applyFont="1" applyFill="1" applyBorder="1" applyAlignment="1">
      <alignment horizontal="right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left" vertical="center" wrapText="1"/>
    </xf>
    <xf numFmtId="165" fontId="10" fillId="5" borderId="7" xfId="0" applyNumberFormat="1" applyFont="1" applyFill="1" applyBorder="1" applyAlignment="1">
      <alignment horizontal="left" vertical="center" wrapText="1"/>
    </xf>
    <xf numFmtId="9" fontId="9" fillId="0" borderId="7" xfId="1" applyFont="1" applyBorder="1" applyAlignment="1">
      <alignment horizontal="left" vertical="center" wrapText="1"/>
    </xf>
    <xf numFmtId="9" fontId="1" fillId="0" borderId="0" xfId="1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2" fillId="0" borderId="0" xfId="1" applyFont="1" applyAlignment="1">
      <alignment horizontal="center"/>
    </xf>
    <xf numFmtId="9" fontId="1" fillId="0" borderId="0" xfId="1" applyFont="1" applyAlignment="1">
      <alignment horizontal="left" vertical="center" wrapText="1"/>
    </xf>
    <xf numFmtId="9" fontId="11" fillId="0" borderId="0" xfId="1" applyFont="1" applyAlignment="1">
      <alignment horizontal="left" vertical="center" wrapText="1"/>
    </xf>
    <xf numFmtId="9" fontId="2" fillId="0" borderId="0" xfId="1" applyFont="1" applyAlignment="1">
      <alignment horizontal="left"/>
    </xf>
    <xf numFmtId="0" fontId="3" fillId="4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1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4">
    <cellStyle name="Normal" xfId="0" builtinId="0"/>
    <cellStyle name="Normal 2" xfId="2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NI%20NEW/EVALUASI%20RKPD%20SMSTR%20II%20TH%202016/EVALUASI%20RKPD%20Smtr%20II%202016/TRIWULAN%204/BAPPE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APPEDA OK"/>
    </sheetNames>
    <sheetDataSet>
      <sheetData sheetId="0" refreshError="1">
        <row r="59">
          <cell r="C59" t="str">
            <v>Program Pengembangan Data/Informasi</v>
          </cell>
          <cell r="X59">
            <v>547321620</v>
          </cell>
        </row>
        <row r="65">
          <cell r="Y65">
            <v>1</v>
          </cell>
          <cell r="Z65">
            <v>0.99853100919799498</v>
          </cell>
        </row>
        <row r="87">
          <cell r="X87">
            <v>2468477068</v>
          </cell>
        </row>
        <row r="107">
          <cell r="Y107">
            <v>1</v>
          </cell>
          <cell r="Z107">
            <v>0.98628975340305514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abSelected="1" view="pageBreakPreview" topLeftCell="A59" zoomScale="90" zoomScaleNormal="80" zoomScaleSheetLayoutView="90" workbookViewId="0">
      <selection activeCell="H19" sqref="H19"/>
    </sheetView>
  </sheetViews>
  <sheetFormatPr defaultRowHeight="15.75" x14ac:dyDescent="0.25"/>
  <cols>
    <col min="1" max="1" width="4.5703125" style="1" customWidth="1"/>
    <col min="2" max="2" width="6" style="1" customWidth="1"/>
    <col min="3" max="3" width="30.42578125" style="47" customWidth="1"/>
    <col min="4" max="4" width="32.28515625" style="47" customWidth="1"/>
    <col min="5" max="5" width="6.28515625" style="1" bestFit="1" customWidth="1"/>
    <col min="6" max="6" width="9.140625" style="9" customWidth="1"/>
    <col min="7" max="7" width="6.42578125" style="21" customWidth="1"/>
    <col min="8" max="8" width="24.42578125" style="9" customWidth="1"/>
    <col min="9" max="9" width="5.85546875" style="21" customWidth="1"/>
    <col min="10" max="10" width="18" style="24" customWidth="1"/>
    <col min="11" max="11" width="6.140625" style="21" customWidth="1"/>
    <col min="12" max="12" width="19" style="24" customWidth="1"/>
    <col min="13" max="13" width="6.5703125" style="21" customWidth="1"/>
    <col min="14" max="14" width="17.140625" style="24" customWidth="1"/>
    <col min="15" max="15" width="6.42578125" style="21" customWidth="1"/>
    <col min="16" max="16" width="19.28515625" style="24" customWidth="1"/>
    <col min="17" max="17" width="6.85546875" style="21" customWidth="1"/>
    <col min="18" max="18" width="22.42578125" style="21" customWidth="1"/>
    <col min="19" max="19" width="6.7109375" style="21" customWidth="1"/>
    <col min="20" max="20" width="22.5703125" style="1" customWidth="1"/>
    <col min="21" max="21" width="8.42578125" style="21" customWidth="1"/>
    <col min="22" max="22" width="19.7109375" style="21" customWidth="1"/>
    <col min="23" max="23" width="15" style="1" customWidth="1"/>
    <col min="24" max="16384" width="9.140625" style="1"/>
  </cols>
  <sheetData>
    <row r="1" spans="1:23" ht="12.75" x14ac:dyDescent="0.2">
      <c r="A1" s="188" t="s">
        <v>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2.75" x14ac:dyDescent="0.2">
      <c r="A2" s="188" t="s">
        <v>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12.75" x14ac:dyDescent="0.2">
      <c r="A3" s="188" t="s">
        <v>25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3" ht="12.75" x14ac:dyDescent="0.2">
      <c r="A4" s="188" t="s">
        <v>190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ht="12.75" x14ac:dyDescent="0.2">
      <c r="A5" s="188" t="s">
        <v>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</row>
    <row r="6" spans="1:23" ht="12.75" x14ac:dyDescent="0.2">
      <c r="A6" s="190" t="s">
        <v>15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2.75" x14ac:dyDescent="0.2">
      <c r="A7" s="190" t="s">
        <v>29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</row>
    <row r="8" spans="1:23" ht="13.5" thickBot="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</row>
    <row r="9" spans="1:23" s="5" customFormat="1" ht="16.5" customHeight="1" x14ac:dyDescent="0.2">
      <c r="A9" s="170" t="s">
        <v>0</v>
      </c>
      <c r="B9" s="191" t="s">
        <v>1</v>
      </c>
      <c r="C9" s="159" t="s">
        <v>2</v>
      </c>
      <c r="D9" s="159" t="s">
        <v>20</v>
      </c>
      <c r="E9" s="196" t="s">
        <v>21</v>
      </c>
      <c r="F9" s="197"/>
      <c r="G9" s="196" t="s">
        <v>156</v>
      </c>
      <c r="H9" s="197"/>
      <c r="I9" s="196" t="s">
        <v>3</v>
      </c>
      <c r="J9" s="202"/>
      <c r="K9" s="202"/>
      <c r="L9" s="202"/>
      <c r="M9" s="202"/>
      <c r="N9" s="202"/>
      <c r="O9" s="202"/>
      <c r="P9" s="197"/>
      <c r="Q9" s="215" t="s">
        <v>210</v>
      </c>
      <c r="R9" s="216"/>
      <c r="S9" s="196" t="s">
        <v>197</v>
      </c>
      <c r="T9" s="197"/>
      <c r="U9" s="196" t="s">
        <v>198</v>
      </c>
      <c r="V9" s="197"/>
      <c r="W9" s="170" t="s">
        <v>22</v>
      </c>
    </row>
    <row r="10" spans="1:23" s="5" customFormat="1" ht="16.5" customHeight="1" x14ac:dyDescent="0.2">
      <c r="A10" s="171"/>
      <c r="B10" s="192"/>
      <c r="C10" s="160"/>
      <c r="D10" s="160"/>
      <c r="E10" s="198"/>
      <c r="F10" s="199"/>
      <c r="G10" s="198"/>
      <c r="H10" s="199"/>
      <c r="I10" s="198"/>
      <c r="J10" s="203"/>
      <c r="K10" s="203"/>
      <c r="L10" s="203"/>
      <c r="M10" s="203"/>
      <c r="N10" s="203"/>
      <c r="O10" s="203"/>
      <c r="P10" s="199"/>
      <c r="Q10" s="217"/>
      <c r="R10" s="218"/>
      <c r="S10" s="198"/>
      <c r="T10" s="199"/>
      <c r="U10" s="198"/>
      <c r="V10" s="199"/>
      <c r="W10" s="171"/>
    </row>
    <row r="11" spans="1:23" s="5" customFormat="1" ht="16.5" customHeight="1" x14ac:dyDescent="0.2">
      <c r="A11" s="171"/>
      <c r="B11" s="192"/>
      <c r="C11" s="160"/>
      <c r="D11" s="160"/>
      <c r="E11" s="198"/>
      <c r="F11" s="199"/>
      <c r="G11" s="198"/>
      <c r="H11" s="199"/>
      <c r="I11" s="198"/>
      <c r="J11" s="203"/>
      <c r="K11" s="203"/>
      <c r="L11" s="203"/>
      <c r="M11" s="203"/>
      <c r="N11" s="203"/>
      <c r="O11" s="203"/>
      <c r="P11" s="199"/>
      <c r="Q11" s="217"/>
      <c r="R11" s="218"/>
      <c r="S11" s="198"/>
      <c r="T11" s="199"/>
      <c r="U11" s="198"/>
      <c r="V11" s="199"/>
      <c r="W11" s="171"/>
    </row>
    <row r="12" spans="1:23" s="5" customFormat="1" ht="18" customHeight="1" x14ac:dyDescent="0.2">
      <c r="A12" s="171"/>
      <c r="B12" s="192"/>
      <c r="C12" s="160"/>
      <c r="D12" s="160"/>
      <c r="E12" s="198"/>
      <c r="F12" s="199"/>
      <c r="G12" s="198"/>
      <c r="H12" s="199"/>
      <c r="I12" s="198"/>
      <c r="J12" s="203"/>
      <c r="K12" s="203"/>
      <c r="L12" s="203"/>
      <c r="M12" s="203"/>
      <c r="N12" s="203"/>
      <c r="O12" s="203"/>
      <c r="P12" s="199"/>
      <c r="Q12" s="217"/>
      <c r="R12" s="218"/>
      <c r="S12" s="198"/>
      <c r="T12" s="199"/>
      <c r="U12" s="198"/>
      <c r="V12" s="199"/>
      <c r="W12" s="171"/>
    </row>
    <row r="13" spans="1:23" s="5" customFormat="1" ht="15" customHeight="1" x14ac:dyDescent="0.2">
      <c r="A13" s="171"/>
      <c r="B13" s="192"/>
      <c r="C13" s="160"/>
      <c r="D13" s="160"/>
      <c r="E13" s="198"/>
      <c r="F13" s="199"/>
      <c r="G13" s="198"/>
      <c r="H13" s="199"/>
      <c r="I13" s="198"/>
      <c r="J13" s="203"/>
      <c r="K13" s="203"/>
      <c r="L13" s="203"/>
      <c r="M13" s="203"/>
      <c r="N13" s="203"/>
      <c r="O13" s="203"/>
      <c r="P13" s="199"/>
      <c r="Q13" s="217"/>
      <c r="R13" s="218"/>
      <c r="S13" s="198"/>
      <c r="T13" s="199"/>
      <c r="U13" s="198"/>
      <c r="V13" s="199"/>
      <c r="W13" s="171"/>
    </row>
    <row r="14" spans="1:23" s="5" customFormat="1" ht="13.5" customHeight="1" thickBot="1" x14ac:dyDescent="0.25">
      <c r="A14" s="171"/>
      <c r="B14" s="192"/>
      <c r="C14" s="160"/>
      <c r="D14" s="160"/>
      <c r="E14" s="198"/>
      <c r="F14" s="199"/>
      <c r="G14" s="198"/>
      <c r="H14" s="199"/>
      <c r="I14" s="200"/>
      <c r="J14" s="204"/>
      <c r="K14" s="204"/>
      <c r="L14" s="204"/>
      <c r="M14" s="204"/>
      <c r="N14" s="204"/>
      <c r="O14" s="204"/>
      <c r="P14" s="201"/>
      <c r="Q14" s="217"/>
      <c r="R14" s="218"/>
      <c r="S14" s="198"/>
      <c r="T14" s="199"/>
      <c r="U14" s="198"/>
      <c r="V14" s="199"/>
      <c r="W14" s="171"/>
    </row>
    <row r="15" spans="1:23" s="5" customFormat="1" ht="42.75" customHeight="1" thickBot="1" x14ac:dyDescent="0.25">
      <c r="A15" s="172"/>
      <c r="B15" s="193"/>
      <c r="C15" s="161"/>
      <c r="D15" s="161"/>
      <c r="E15" s="200"/>
      <c r="F15" s="201"/>
      <c r="G15" s="200"/>
      <c r="H15" s="201"/>
      <c r="I15" s="183" t="s">
        <v>4</v>
      </c>
      <c r="J15" s="184"/>
      <c r="K15" s="181" t="s">
        <v>5</v>
      </c>
      <c r="L15" s="182"/>
      <c r="M15" s="185" t="s">
        <v>6</v>
      </c>
      <c r="N15" s="186"/>
      <c r="O15" s="194" t="s">
        <v>7</v>
      </c>
      <c r="P15" s="195"/>
      <c r="Q15" s="219"/>
      <c r="R15" s="220"/>
      <c r="S15" s="200"/>
      <c r="T15" s="201"/>
      <c r="U15" s="200"/>
      <c r="V15" s="201"/>
      <c r="W15" s="172"/>
    </row>
    <row r="16" spans="1:23" s="5" customFormat="1" ht="13.5" thickBot="1" x14ac:dyDescent="0.25">
      <c r="A16" s="170">
        <v>1</v>
      </c>
      <c r="B16" s="170">
        <v>2</v>
      </c>
      <c r="C16" s="159">
        <v>3</v>
      </c>
      <c r="D16" s="159">
        <v>4</v>
      </c>
      <c r="E16" s="168">
        <v>5</v>
      </c>
      <c r="F16" s="169"/>
      <c r="G16" s="168">
        <v>6</v>
      </c>
      <c r="H16" s="169"/>
      <c r="I16" s="183">
        <v>7</v>
      </c>
      <c r="J16" s="184"/>
      <c r="K16" s="181">
        <v>8</v>
      </c>
      <c r="L16" s="182"/>
      <c r="M16" s="185">
        <v>9</v>
      </c>
      <c r="N16" s="186"/>
      <c r="O16" s="194">
        <v>10</v>
      </c>
      <c r="P16" s="195"/>
      <c r="Q16" s="168" t="s">
        <v>209</v>
      </c>
      <c r="R16" s="169"/>
      <c r="S16" s="168">
        <v>12</v>
      </c>
      <c r="T16" s="169"/>
      <c r="U16" s="168" t="s">
        <v>199</v>
      </c>
      <c r="V16" s="169"/>
      <c r="W16" s="170">
        <v>15</v>
      </c>
    </row>
    <row r="17" spans="1:23" s="5" customFormat="1" ht="15" customHeight="1" x14ac:dyDescent="0.2">
      <c r="A17" s="171"/>
      <c r="B17" s="171"/>
      <c r="C17" s="160"/>
      <c r="D17" s="160"/>
      <c r="E17" s="170" t="s">
        <v>8</v>
      </c>
      <c r="F17" s="175" t="s">
        <v>9</v>
      </c>
      <c r="G17" s="173" t="s">
        <v>8</v>
      </c>
      <c r="H17" s="175" t="s">
        <v>9</v>
      </c>
      <c r="I17" s="164" t="s">
        <v>8</v>
      </c>
      <c r="J17" s="162" t="s">
        <v>9</v>
      </c>
      <c r="K17" s="209" t="s">
        <v>8</v>
      </c>
      <c r="L17" s="166" t="s">
        <v>9</v>
      </c>
      <c r="M17" s="213" t="s">
        <v>8</v>
      </c>
      <c r="N17" s="211" t="s">
        <v>9</v>
      </c>
      <c r="O17" s="207" t="s">
        <v>8</v>
      </c>
      <c r="P17" s="205" t="s">
        <v>9</v>
      </c>
      <c r="Q17" s="173" t="s">
        <v>8</v>
      </c>
      <c r="R17" s="173" t="s">
        <v>9</v>
      </c>
      <c r="S17" s="173" t="s">
        <v>8</v>
      </c>
      <c r="T17" s="170" t="s">
        <v>9</v>
      </c>
      <c r="U17" s="173" t="s">
        <v>8</v>
      </c>
      <c r="V17" s="173" t="s">
        <v>9</v>
      </c>
      <c r="W17" s="171"/>
    </row>
    <row r="18" spans="1:23" s="5" customFormat="1" ht="6" customHeight="1" thickBot="1" x14ac:dyDescent="0.25">
      <c r="A18" s="172"/>
      <c r="B18" s="172"/>
      <c r="C18" s="161"/>
      <c r="D18" s="161"/>
      <c r="E18" s="172"/>
      <c r="F18" s="176"/>
      <c r="G18" s="174"/>
      <c r="H18" s="176"/>
      <c r="I18" s="165"/>
      <c r="J18" s="163"/>
      <c r="K18" s="210"/>
      <c r="L18" s="167"/>
      <c r="M18" s="214"/>
      <c r="N18" s="212"/>
      <c r="O18" s="208"/>
      <c r="P18" s="206"/>
      <c r="Q18" s="174"/>
      <c r="R18" s="174"/>
      <c r="S18" s="174"/>
      <c r="T18" s="172"/>
      <c r="U18" s="174"/>
      <c r="V18" s="174"/>
      <c r="W18" s="172"/>
    </row>
    <row r="19" spans="1:23" s="5" customFormat="1" ht="138.75" customHeight="1" thickBot="1" x14ac:dyDescent="0.25">
      <c r="A19" s="6" t="s">
        <v>36</v>
      </c>
      <c r="B19" s="7" t="s">
        <v>10</v>
      </c>
      <c r="C19" s="44" t="s">
        <v>35</v>
      </c>
      <c r="D19" s="44" t="s">
        <v>142</v>
      </c>
      <c r="E19" s="12">
        <v>1</v>
      </c>
      <c r="F19" s="34"/>
      <c r="G19" s="30">
        <v>1</v>
      </c>
      <c r="H19" s="34">
        <f>SUM(H20+H33+H42+H46+H50+H54+H56)</f>
        <v>779728000</v>
      </c>
      <c r="I19" s="108">
        <f>J19/H19</f>
        <v>0.18825483630188988</v>
      </c>
      <c r="J19" s="109">
        <f>SUM(J20+J33+J42+J46+J54+J50+J61+J69+J94)</f>
        <v>146787567</v>
      </c>
      <c r="K19" s="132">
        <f>L19/H19</f>
        <v>0.14134137545400446</v>
      </c>
      <c r="L19" s="133">
        <f>SUM(L20+L33+L42+L46+L50+L61+L69+L94)</f>
        <v>110207828</v>
      </c>
      <c r="M19" s="121">
        <v>0</v>
      </c>
      <c r="N19" s="122">
        <v>0</v>
      </c>
      <c r="O19" s="143">
        <f>P19/L19</f>
        <v>0</v>
      </c>
      <c r="P19" s="144">
        <f>SUM(P21:P33)</f>
        <v>0</v>
      </c>
      <c r="Q19" s="30">
        <f>R19/H19</f>
        <v>0.32959621175589437</v>
      </c>
      <c r="R19" s="34">
        <f>SUM(J19+L19+O19+P19)</f>
        <v>256995395</v>
      </c>
      <c r="S19" s="30">
        <f>T19/H19</f>
        <v>0.32959621175589437</v>
      </c>
      <c r="T19" s="34">
        <f>SUM(R19)</f>
        <v>256995395</v>
      </c>
      <c r="U19" s="30">
        <f>V19/H19</f>
        <v>0.32959621175589437</v>
      </c>
      <c r="V19" s="34">
        <f>SUM(T19)</f>
        <v>256995395</v>
      </c>
      <c r="W19" s="7" t="s">
        <v>27</v>
      </c>
    </row>
    <row r="20" spans="1:23" s="5" customFormat="1" ht="52.5" customHeight="1" thickBot="1" x14ac:dyDescent="0.25">
      <c r="A20" s="56" t="s">
        <v>37</v>
      </c>
      <c r="B20" s="7"/>
      <c r="C20" s="44" t="s">
        <v>38</v>
      </c>
      <c r="D20" s="44" t="s">
        <v>143</v>
      </c>
      <c r="E20" s="12"/>
      <c r="F20" s="34"/>
      <c r="G20" s="30">
        <v>1</v>
      </c>
      <c r="H20" s="34">
        <f>SUM(H21:H32)</f>
        <v>189857780</v>
      </c>
      <c r="I20" s="108">
        <f>J20/H20</f>
        <v>0.16762319142254797</v>
      </c>
      <c r="J20" s="109">
        <f>SUM(J21:J32)</f>
        <v>31824567</v>
      </c>
      <c r="K20" s="132">
        <f>L20/H20</f>
        <v>0.10159225500266568</v>
      </c>
      <c r="L20" s="133">
        <f>SUM(L21:L32)</f>
        <v>19288080</v>
      </c>
      <c r="M20" s="121">
        <f>N20/J20</f>
        <v>0</v>
      </c>
      <c r="N20" s="122">
        <v>0</v>
      </c>
      <c r="O20" s="143">
        <f>P20/L20</f>
        <v>0</v>
      </c>
      <c r="P20" s="144">
        <v>0</v>
      </c>
      <c r="Q20" s="30">
        <f>R20/H20</f>
        <v>0.26921544642521367</v>
      </c>
      <c r="R20" s="18">
        <f>SUM(J20+L20+N20+P20)</f>
        <v>51112647</v>
      </c>
      <c r="S20" s="30">
        <f>T20/H20</f>
        <v>0.26921544642521367</v>
      </c>
      <c r="T20" s="34">
        <f t="shared" ref="T20:V32" si="0">SUM(R20)</f>
        <v>51112647</v>
      </c>
      <c r="U20" s="30">
        <f>V20/H20</f>
        <v>0.26921544642521367</v>
      </c>
      <c r="V20" s="34">
        <f t="shared" si="0"/>
        <v>51112647</v>
      </c>
      <c r="W20" s="7"/>
    </row>
    <row r="21" spans="1:23" ht="33" customHeight="1" thickBot="1" x14ac:dyDescent="0.25">
      <c r="A21" s="4" t="s">
        <v>10</v>
      </c>
      <c r="B21" s="2" t="s">
        <v>10</v>
      </c>
      <c r="C21" s="46" t="s">
        <v>39</v>
      </c>
      <c r="D21" s="46" t="s">
        <v>98</v>
      </c>
      <c r="E21" s="3" t="s">
        <v>10</v>
      </c>
      <c r="F21" s="8" t="s">
        <v>10</v>
      </c>
      <c r="G21" s="20">
        <v>1</v>
      </c>
      <c r="H21" s="31">
        <v>54000000</v>
      </c>
      <c r="I21" s="110">
        <v>0.25</v>
      </c>
      <c r="J21" s="111">
        <v>13500000</v>
      </c>
      <c r="K21" s="134">
        <v>0.17</v>
      </c>
      <c r="L21" s="135">
        <v>9000000</v>
      </c>
      <c r="M21" s="120">
        <v>0</v>
      </c>
      <c r="N21" s="122">
        <v>0</v>
      </c>
      <c r="O21" s="145">
        <v>0</v>
      </c>
      <c r="P21" s="146">
        <v>0</v>
      </c>
      <c r="Q21" s="32">
        <f>R21/H21</f>
        <v>0.41666666666666669</v>
      </c>
      <c r="R21" s="29">
        <f t="shared" ref="R21:R33" si="1">SUM(J21,L21,N21,P21)</f>
        <v>22500000</v>
      </c>
      <c r="S21" s="32">
        <f>T21/H21</f>
        <v>0.41666666666666669</v>
      </c>
      <c r="T21" s="33">
        <f t="shared" si="0"/>
        <v>22500000</v>
      </c>
      <c r="U21" s="32">
        <f>V21/H21</f>
        <v>0.41666666666666669</v>
      </c>
      <c r="V21" s="33">
        <f t="shared" si="0"/>
        <v>22500000</v>
      </c>
      <c r="W21" s="3" t="s">
        <v>10</v>
      </c>
    </row>
    <row r="22" spans="1:23" ht="42.75" customHeight="1" thickBot="1" x14ac:dyDescent="0.25">
      <c r="A22" s="4"/>
      <c r="B22" s="2"/>
      <c r="C22" s="45" t="s">
        <v>40</v>
      </c>
      <c r="D22" s="46" t="s">
        <v>99</v>
      </c>
      <c r="E22" s="3"/>
      <c r="F22" s="8"/>
      <c r="G22" s="20">
        <v>1</v>
      </c>
      <c r="H22" s="31">
        <v>7680000</v>
      </c>
      <c r="I22" s="110">
        <v>0</v>
      </c>
      <c r="J22" s="111">
        <v>0</v>
      </c>
      <c r="K22" s="134">
        <v>0</v>
      </c>
      <c r="L22" s="135">
        <v>0</v>
      </c>
      <c r="M22" s="120">
        <v>0</v>
      </c>
      <c r="N22" s="122">
        <v>0</v>
      </c>
      <c r="O22" s="145">
        <v>0</v>
      </c>
      <c r="P22" s="146">
        <v>0</v>
      </c>
      <c r="Q22" s="32">
        <f>R22/H22</f>
        <v>0</v>
      </c>
      <c r="R22" s="29">
        <f t="shared" si="1"/>
        <v>0</v>
      </c>
      <c r="S22" s="32">
        <f>T22/H22</f>
        <v>0</v>
      </c>
      <c r="T22" s="33">
        <f t="shared" si="0"/>
        <v>0</v>
      </c>
      <c r="U22" s="32">
        <f t="shared" ref="U22:U32" si="2">V22/H22</f>
        <v>0</v>
      </c>
      <c r="V22" s="33">
        <f t="shared" si="0"/>
        <v>0</v>
      </c>
      <c r="W22" s="3" t="s">
        <v>10</v>
      </c>
    </row>
    <row r="23" spans="1:23" ht="42.75" customHeight="1" thickBot="1" x14ac:dyDescent="0.25">
      <c r="A23" s="4"/>
      <c r="B23" s="2"/>
      <c r="C23" s="45" t="s">
        <v>207</v>
      </c>
      <c r="D23" s="46" t="s">
        <v>99</v>
      </c>
      <c r="E23" s="3"/>
      <c r="F23" s="8"/>
      <c r="G23" s="20">
        <v>1</v>
      </c>
      <c r="H23" s="31">
        <v>19400000</v>
      </c>
      <c r="I23" s="110">
        <v>0</v>
      </c>
      <c r="J23" s="111">
        <v>0</v>
      </c>
      <c r="K23" s="134">
        <v>0</v>
      </c>
      <c r="L23" s="135">
        <v>0</v>
      </c>
      <c r="M23" s="120"/>
      <c r="N23" s="122">
        <v>0</v>
      </c>
      <c r="O23" s="145">
        <v>0</v>
      </c>
      <c r="P23" s="146">
        <v>0</v>
      </c>
      <c r="Q23" s="32">
        <f>R23/H23</f>
        <v>0</v>
      </c>
      <c r="R23" s="29">
        <f>SUM(J23+L23+N23+P23)</f>
        <v>0</v>
      </c>
      <c r="S23" s="32">
        <f t="shared" ref="S23:S32" si="3">T23/H23</f>
        <v>0</v>
      </c>
      <c r="T23" s="33">
        <f t="shared" si="0"/>
        <v>0</v>
      </c>
      <c r="U23" s="32">
        <f t="shared" si="2"/>
        <v>0</v>
      </c>
      <c r="V23" s="33">
        <f t="shared" si="0"/>
        <v>0</v>
      </c>
      <c r="W23" s="3"/>
    </row>
    <row r="24" spans="1:23" ht="36.75" customHeight="1" thickBot="1" x14ac:dyDescent="0.25">
      <c r="A24" s="4"/>
      <c r="B24" s="2"/>
      <c r="C24" s="45" t="s">
        <v>41</v>
      </c>
      <c r="D24" s="46" t="s">
        <v>100</v>
      </c>
      <c r="E24" s="3"/>
      <c r="F24" s="8"/>
      <c r="G24" s="20">
        <v>1</v>
      </c>
      <c r="H24" s="31">
        <v>7170000</v>
      </c>
      <c r="I24" s="110">
        <v>0.35</v>
      </c>
      <c r="J24" s="111">
        <v>2533410</v>
      </c>
      <c r="K24" s="134">
        <v>0</v>
      </c>
      <c r="L24" s="135">
        <v>0</v>
      </c>
      <c r="M24" s="120">
        <v>0</v>
      </c>
      <c r="N24" s="122">
        <v>0</v>
      </c>
      <c r="O24" s="145">
        <v>0</v>
      </c>
      <c r="P24" s="146">
        <v>0</v>
      </c>
      <c r="Q24" s="32">
        <f t="shared" ref="Q24:Q28" si="4">R24/H24</f>
        <v>0.35333472803347282</v>
      </c>
      <c r="R24" s="29">
        <f t="shared" si="1"/>
        <v>2533410</v>
      </c>
      <c r="S24" s="32">
        <f t="shared" si="3"/>
        <v>0.35333472803347282</v>
      </c>
      <c r="T24" s="33">
        <f t="shared" si="0"/>
        <v>2533410</v>
      </c>
      <c r="U24" s="32">
        <f t="shared" si="2"/>
        <v>0.35333472803347282</v>
      </c>
      <c r="V24" s="33">
        <f t="shared" si="0"/>
        <v>2533410</v>
      </c>
      <c r="W24" s="3" t="s">
        <v>10</v>
      </c>
    </row>
    <row r="25" spans="1:23" ht="39" customHeight="1" thickBot="1" x14ac:dyDescent="0.25">
      <c r="A25" s="4"/>
      <c r="B25" s="2"/>
      <c r="C25" s="45" t="s">
        <v>101</v>
      </c>
      <c r="D25" s="46" t="s">
        <v>102</v>
      </c>
      <c r="E25" s="3"/>
      <c r="F25" s="8"/>
      <c r="G25" s="20">
        <v>1</v>
      </c>
      <c r="H25" s="31">
        <v>600000</v>
      </c>
      <c r="I25" s="110">
        <v>1</v>
      </c>
      <c r="J25" s="111">
        <v>600000</v>
      </c>
      <c r="K25" s="134">
        <v>0</v>
      </c>
      <c r="L25" s="135">
        <v>0</v>
      </c>
      <c r="M25" s="123">
        <v>0</v>
      </c>
      <c r="N25" s="122">
        <v>0</v>
      </c>
      <c r="O25" s="147">
        <v>0</v>
      </c>
      <c r="P25" s="146">
        <v>0</v>
      </c>
      <c r="Q25" s="32">
        <f t="shared" si="4"/>
        <v>1</v>
      </c>
      <c r="R25" s="29">
        <f t="shared" si="1"/>
        <v>600000</v>
      </c>
      <c r="S25" s="32">
        <f t="shared" si="3"/>
        <v>1</v>
      </c>
      <c r="T25" s="33">
        <f t="shared" si="0"/>
        <v>600000</v>
      </c>
      <c r="U25" s="32">
        <f t="shared" si="2"/>
        <v>1</v>
      </c>
      <c r="V25" s="33">
        <f t="shared" si="0"/>
        <v>600000</v>
      </c>
      <c r="W25" s="3" t="s">
        <v>10</v>
      </c>
    </row>
    <row r="26" spans="1:23" ht="39" customHeight="1" thickBot="1" x14ac:dyDescent="0.25">
      <c r="A26" s="4"/>
      <c r="B26" s="2"/>
      <c r="C26" s="45" t="s">
        <v>43</v>
      </c>
      <c r="D26" s="45" t="s">
        <v>103</v>
      </c>
      <c r="E26" s="3"/>
      <c r="F26" s="8"/>
      <c r="G26" s="20">
        <v>1</v>
      </c>
      <c r="H26" s="31">
        <v>8800000</v>
      </c>
      <c r="I26" s="110">
        <v>0.19</v>
      </c>
      <c r="J26" s="111">
        <v>1668757</v>
      </c>
      <c r="K26" s="134">
        <v>0.11</v>
      </c>
      <c r="L26" s="135">
        <v>964500</v>
      </c>
      <c r="M26" s="120">
        <v>0.06</v>
      </c>
      <c r="N26" s="122">
        <v>0</v>
      </c>
      <c r="O26" s="145">
        <v>0.06</v>
      </c>
      <c r="P26" s="146">
        <v>0</v>
      </c>
      <c r="Q26" s="32">
        <f t="shared" si="4"/>
        <v>0.29923375000000002</v>
      </c>
      <c r="R26" s="29">
        <f t="shared" si="1"/>
        <v>2633257</v>
      </c>
      <c r="S26" s="32">
        <f t="shared" si="3"/>
        <v>0.29923375000000002</v>
      </c>
      <c r="T26" s="33">
        <f t="shared" si="0"/>
        <v>2633257</v>
      </c>
      <c r="U26" s="32">
        <f t="shared" si="2"/>
        <v>0.29923375000000002</v>
      </c>
      <c r="V26" s="33">
        <f t="shared" si="0"/>
        <v>2633257</v>
      </c>
      <c r="W26" s="3" t="s">
        <v>10</v>
      </c>
    </row>
    <row r="27" spans="1:23" ht="32.25" thickBot="1" x14ac:dyDescent="0.25">
      <c r="A27" s="4"/>
      <c r="B27" s="2"/>
      <c r="C27" s="45" t="s">
        <v>44</v>
      </c>
      <c r="D27" s="45" t="s">
        <v>103</v>
      </c>
      <c r="E27" s="3"/>
      <c r="F27" s="8"/>
      <c r="G27" s="20">
        <v>1</v>
      </c>
      <c r="H27" s="31">
        <v>20000000</v>
      </c>
      <c r="I27" s="110">
        <v>0.13</v>
      </c>
      <c r="J27" s="111">
        <v>2597400</v>
      </c>
      <c r="K27" s="134">
        <v>0.06</v>
      </c>
      <c r="L27" s="135">
        <v>1033580</v>
      </c>
      <c r="M27" s="120">
        <v>0.09</v>
      </c>
      <c r="N27" s="122">
        <v>0</v>
      </c>
      <c r="O27" s="145">
        <v>0.09</v>
      </c>
      <c r="P27" s="146">
        <v>0</v>
      </c>
      <c r="Q27" s="32">
        <f t="shared" si="4"/>
        <v>0.18154899999999999</v>
      </c>
      <c r="R27" s="29">
        <f t="shared" si="1"/>
        <v>3630980</v>
      </c>
      <c r="S27" s="32">
        <f>T27/H27</f>
        <v>0.18154899999999999</v>
      </c>
      <c r="T27" s="33">
        <f t="shared" si="0"/>
        <v>3630980</v>
      </c>
      <c r="U27" s="32">
        <f>V27/H27</f>
        <v>0.18154899999999999</v>
      </c>
      <c r="V27" s="33">
        <f t="shared" si="0"/>
        <v>3630980</v>
      </c>
      <c r="W27" s="3" t="s">
        <v>10</v>
      </c>
    </row>
    <row r="28" spans="1:23" ht="48" thickBot="1" x14ac:dyDescent="0.25">
      <c r="A28" s="4"/>
      <c r="B28" s="2"/>
      <c r="C28" s="45" t="s">
        <v>45</v>
      </c>
      <c r="D28" s="46" t="s">
        <v>104</v>
      </c>
      <c r="E28" s="3"/>
      <c r="F28" s="8"/>
      <c r="G28" s="20">
        <v>1</v>
      </c>
      <c r="H28" s="31">
        <v>660000</v>
      </c>
      <c r="I28" s="110">
        <v>0.16</v>
      </c>
      <c r="J28" s="111">
        <v>330000</v>
      </c>
      <c r="K28" s="134">
        <v>0.09</v>
      </c>
      <c r="L28" s="135">
        <v>165000</v>
      </c>
      <c r="M28" s="120">
        <v>0</v>
      </c>
      <c r="N28" s="122">
        <v>0</v>
      </c>
      <c r="O28" s="145">
        <v>0</v>
      </c>
      <c r="P28" s="146">
        <v>0</v>
      </c>
      <c r="Q28" s="32">
        <f t="shared" si="4"/>
        <v>0.75</v>
      </c>
      <c r="R28" s="29">
        <f t="shared" si="1"/>
        <v>495000</v>
      </c>
      <c r="S28" s="32">
        <f t="shared" si="3"/>
        <v>0.75</v>
      </c>
      <c r="T28" s="33">
        <f t="shared" si="0"/>
        <v>495000</v>
      </c>
      <c r="U28" s="32">
        <f t="shared" si="2"/>
        <v>0.75</v>
      </c>
      <c r="V28" s="33">
        <f t="shared" si="0"/>
        <v>495000</v>
      </c>
      <c r="W28" s="3" t="s">
        <v>10</v>
      </c>
    </row>
    <row r="29" spans="1:23" ht="33.75" customHeight="1" thickBot="1" x14ac:dyDescent="0.25">
      <c r="A29" s="4"/>
      <c r="B29" s="2"/>
      <c r="C29" s="45" t="s">
        <v>46</v>
      </c>
      <c r="D29" s="46" t="s">
        <v>105</v>
      </c>
      <c r="E29" s="3"/>
      <c r="F29" s="8"/>
      <c r="G29" s="20">
        <v>1</v>
      </c>
      <c r="H29" s="31">
        <v>4997780</v>
      </c>
      <c r="I29" s="110">
        <v>0</v>
      </c>
      <c r="J29" s="111">
        <v>0</v>
      </c>
      <c r="K29" s="134">
        <v>0</v>
      </c>
      <c r="L29" s="135">
        <v>0</v>
      </c>
      <c r="M29" s="120">
        <v>0</v>
      </c>
      <c r="N29" s="122">
        <v>0</v>
      </c>
      <c r="O29" s="145">
        <v>0</v>
      </c>
      <c r="P29" s="146">
        <v>0</v>
      </c>
      <c r="Q29" s="32">
        <f>R29/H29</f>
        <v>0</v>
      </c>
      <c r="R29" s="29">
        <f t="shared" si="1"/>
        <v>0</v>
      </c>
      <c r="S29" s="32">
        <f t="shared" si="3"/>
        <v>0</v>
      </c>
      <c r="T29" s="33">
        <f t="shared" si="0"/>
        <v>0</v>
      </c>
      <c r="U29" s="32">
        <f t="shared" si="2"/>
        <v>0</v>
      </c>
      <c r="V29" s="33">
        <f t="shared" si="0"/>
        <v>0</v>
      </c>
      <c r="W29" s="3" t="s">
        <v>10</v>
      </c>
    </row>
    <row r="30" spans="1:23" ht="39.75" customHeight="1" thickBot="1" x14ac:dyDescent="0.25">
      <c r="A30" s="4"/>
      <c r="B30" s="2"/>
      <c r="C30" s="45" t="s">
        <v>49</v>
      </c>
      <c r="D30" s="46" t="s">
        <v>106</v>
      </c>
      <c r="E30" s="3"/>
      <c r="F30" s="8"/>
      <c r="G30" s="20">
        <v>1</v>
      </c>
      <c r="H30" s="31">
        <v>14550000</v>
      </c>
      <c r="I30" s="110">
        <v>0.31</v>
      </c>
      <c r="J30" s="111">
        <v>4520000</v>
      </c>
      <c r="K30" s="134">
        <v>0.12</v>
      </c>
      <c r="L30" s="135">
        <v>1800000</v>
      </c>
      <c r="M30" s="120">
        <v>0</v>
      </c>
      <c r="N30" s="122">
        <v>0</v>
      </c>
      <c r="O30" s="145">
        <v>0</v>
      </c>
      <c r="P30" s="146">
        <v>0</v>
      </c>
      <c r="Q30" s="32">
        <f>R30/H30</f>
        <v>0.43436426116838489</v>
      </c>
      <c r="R30" s="29">
        <f t="shared" si="1"/>
        <v>6320000</v>
      </c>
      <c r="S30" s="32">
        <f t="shared" si="3"/>
        <v>0.43436426116838489</v>
      </c>
      <c r="T30" s="33">
        <f t="shared" si="0"/>
        <v>6320000</v>
      </c>
      <c r="U30" s="32">
        <f t="shared" si="2"/>
        <v>0.43436426116838489</v>
      </c>
      <c r="V30" s="33">
        <f t="shared" si="0"/>
        <v>6320000</v>
      </c>
      <c r="W30" s="3" t="s">
        <v>10</v>
      </c>
    </row>
    <row r="31" spans="1:23" ht="32.25" thickBot="1" x14ac:dyDescent="0.25">
      <c r="A31" s="4"/>
      <c r="B31" s="2"/>
      <c r="C31" s="45" t="s">
        <v>47</v>
      </c>
      <c r="D31" s="45" t="s">
        <v>107</v>
      </c>
      <c r="E31" s="3"/>
      <c r="F31" s="8"/>
      <c r="G31" s="20">
        <v>1</v>
      </c>
      <c r="H31" s="31">
        <v>40000000</v>
      </c>
      <c r="I31" s="110">
        <v>0.15</v>
      </c>
      <c r="J31" s="111">
        <v>6075000</v>
      </c>
      <c r="K31" s="134">
        <v>0.09</v>
      </c>
      <c r="L31" s="135">
        <v>3325000</v>
      </c>
      <c r="M31" s="120">
        <v>0</v>
      </c>
      <c r="N31" s="122">
        <v>0</v>
      </c>
      <c r="O31" s="145">
        <v>0</v>
      </c>
      <c r="P31" s="146">
        <v>0</v>
      </c>
      <c r="Q31" s="32">
        <f t="shared" ref="Q31:Q32" si="5">R31/H31</f>
        <v>0.23499999999999999</v>
      </c>
      <c r="R31" s="29">
        <f t="shared" si="1"/>
        <v>9400000</v>
      </c>
      <c r="S31" s="32">
        <f>T31/H31</f>
        <v>0.23499999999999999</v>
      </c>
      <c r="T31" s="33">
        <f t="shared" si="0"/>
        <v>9400000</v>
      </c>
      <c r="U31" s="32">
        <f>V31/H31</f>
        <v>0.23499999999999999</v>
      </c>
      <c r="V31" s="33">
        <f t="shared" si="0"/>
        <v>9400000</v>
      </c>
      <c r="W31" s="3" t="s">
        <v>10</v>
      </c>
    </row>
    <row r="32" spans="1:23" ht="63.75" thickBot="1" x14ac:dyDescent="0.25">
      <c r="A32" s="4"/>
      <c r="B32" s="2"/>
      <c r="C32" s="45" t="s">
        <v>48</v>
      </c>
      <c r="D32" s="45" t="s">
        <v>108</v>
      </c>
      <c r="E32" s="3" t="s">
        <v>10</v>
      </c>
      <c r="F32" s="8" t="s">
        <v>10</v>
      </c>
      <c r="G32" s="20">
        <v>1</v>
      </c>
      <c r="H32" s="31">
        <v>12000000</v>
      </c>
      <c r="I32" s="110">
        <v>0</v>
      </c>
      <c r="J32" s="111">
        <v>0</v>
      </c>
      <c r="K32" s="134">
        <v>0.25</v>
      </c>
      <c r="L32" s="135">
        <v>3000000</v>
      </c>
      <c r="M32" s="120">
        <v>0</v>
      </c>
      <c r="N32" s="122">
        <v>0</v>
      </c>
      <c r="O32" s="145">
        <v>0</v>
      </c>
      <c r="P32" s="146">
        <v>0</v>
      </c>
      <c r="Q32" s="32">
        <f t="shared" si="5"/>
        <v>0.25</v>
      </c>
      <c r="R32" s="29">
        <f t="shared" si="1"/>
        <v>3000000</v>
      </c>
      <c r="S32" s="32">
        <f t="shared" si="3"/>
        <v>0.25</v>
      </c>
      <c r="T32" s="33">
        <f t="shared" si="0"/>
        <v>3000000</v>
      </c>
      <c r="U32" s="32">
        <f t="shared" si="2"/>
        <v>0.25</v>
      </c>
      <c r="V32" s="33">
        <f t="shared" si="0"/>
        <v>3000000</v>
      </c>
      <c r="W32" s="3" t="s">
        <v>10</v>
      </c>
    </row>
    <row r="33" spans="1:23" ht="53.25" customHeight="1" thickBot="1" x14ac:dyDescent="0.25">
      <c r="A33" s="57" t="s">
        <v>56</v>
      </c>
      <c r="B33" s="7"/>
      <c r="C33" s="44" t="s">
        <v>50</v>
      </c>
      <c r="D33" s="59" t="s">
        <v>144</v>
      </c>
      <c r="E33" s="3"/>
      <c r="F33" s="8"/>
      <c r="G33" s="30">
        <v>1</v>
      </c>
      <c r="H33" s="18">
        <f>SUM(H34:H41)</f>
        <v>63563800</v>
      </c>
      <c r="I33" s="108">
        <f>J33/H33</f>
        <v>0.23351341486821114</v>
      </c>
      <c r="J33" s="114">
        <f>SUM(J34:J41)</f>
        <v>14843000</v>
      </c>
      <c r="K33" s="132">
        <f>L33/H33</f>
        <v>0.23124482803104912</v>
      </c>
      <c r="L33" s="138">
        <f>SUM(L34:L41)</f>
        <v>14698800</v>
      </c>
      <c r="M33" s="121">
        <f>N33/J33</f>
        <v>0</v>
      </c>
      <c r="N33" s="124">
        <f>SUM(N34:N41)</f>
        <v>0</v>
      </c>
      <c r="O33" s="143">
        <f>P33/L33</f>
        <v>0</v>
      </c>
      <c r="P33" s="149">
        <f>SUM(P34:P41)</f>
        <v>0</v>
      </c>
      <c r="Q33" s="30">
        <f>R33/H33</f>
        <v>0.46475824289926027</v>
      </c>
      <c r="R33" s="104">
        <f t="shared" si="1"/>
        <v>29541800</v>
      </c>
      <c r="S33" s="30">
        <f>T33/H33</f>
        <v>0.46475824289926027</v>
      </c>
      <c r="T33" s="104">
        <f>SUM(R33)</f>
        <v>29541800</v>
      </c>
      <c r="U33" s="30">
        <f>V33/H33</f>
        <v>0.46475824289926027</v>
      </c>
      <c r="V33" s="104">
        <f>SUM(T33)</f>
        <v>29541800</v>
      </c>
      <c r="W33" s="3" t="s">
        <v>10</v>
      </c>
    </row>
    <row r="34" spans="1:23" s="86" customFormat="1" ht="36" customHeight="1" thickBot="1" x14ac:dyDescent="0.25">
      <c r="A34" s="77"/>
      <c r="B34" s="78"/>
      <c r="C34" s="60" t="s">
        <v>51</v>
      </c>
      <c r="D34" s="85" t="s">
        <v>149</v>
      </c>
      <c r="E34" s="79"/>
      <c r="F34" s="80"/>
      <c r="G34" s="81"/>
      <c r="H34" s="67">
        <v>54000000</v>
      </c>
      <c r="I34" s="112">
        <v>0.25</v>
      </c>
      <c r="J34" s="115">
        <v>13500000</v>
      </c>
      <c r="K34" s="136">
        <v>0.06</v>
      </c>
      <c r="L34" s="139">
        <v>9000000</v>
      </c>
      <c r="M34" s="123">
        <v>0.06</v>
      </c>
      <c r="N34" s="125">
        <f>SUM(N35:N41)</f>
        <v>0</v>
      </c>
      <c r="O34" s="147">
        <v>0.06</v>
      </c>
      <c r="P34" s="150">
        <v>0</v>
      </c>
      <c r="Q34" s="32">
        <f>R34/H34</f>
        <v>0.41666666666666669</v>
      </c>
      <c r="R34" s="29">
        <f t="shared" ref="R34" si="6">SUM(J34,L34,N34,P34)</f>
        <v>22500000</v>
      </c>
      <c r="S34" s="32">
        <f t="shared" ref="S34:S41" si="7">T34/H34</f>
        <v>0.41666666666666669</v>
      </c>
      <c r="T34" s="29">
        <f t="shared" ref="T34:T41" si="8">SUM(R34)</f>
        <v>22500000</v>
      </c>
      <c r="U34" s="32">
        <f t="shared" ref="U34:U41" si="9">V34/H34</f>
        <v>0.41666666666666669</v>
      </c>
      <c r="V34" s="29">
        <f t="shared" ref="V34:V41" si="10">SUM(T34)</f>
        <v>22500000</v>
      </c>
      <c r="W34" s="78"/>
    </row>
    <row r="35" spans="1:23" s="86" customFormat="1" ht="42" customHeight="1" thickBot="1" x14ac:dyDescent="0.25">
      <c r="A35" s="77"/>
      <c r="B35" s="78"/>
      <c r="C35" s="87" t="s">
        <v>52</v>
      </c>
      <c r="D35" s="60" t="s">
        <v>191</v>
      </c>
      <c r="E35" s="79"/>
      <c r="F35" s="80"/>
      <c r="G35" s="32">
        <v>1</v>
      </c>
      <c r="H35" s="67">
        <v>415000</v>
      </c>
      <c r="I35" s="112">
        <v>0</v>
      </c>
      <c r="J35" s="113">
        <v>0</v>
      </c>
      <c r="K35" s="136">
        <v>0</v>
      </c>
      <c r="L35" s="137">
        <v>0</v>
      </c>
      <c r="M35" s="123">
        <v>0</v>
      </c>
      <c r="N35" s="125">
        <f>SUM(N36:N41)</f>
        <v>0</v>
      </c>
      <c r="O35" s="147">
        <v>0</v>
      </c>
      <c r="P35" s="148">
        <v>0</v>
      </c>
      <c r="Q35" s="32">
        <f t="shared" ref="Q35:Q41" si="11">R35/H35</f>
        <v>0</v>
      </c>
      <c r="R35" s="68">
        <f t="shared" ref="R35" si="12">SUM(J35,L35,N35,P35)</f>
        <v>0</v>
      </c>
      <c r="S35" s="32">
        <f t="shared" si="7"/>
        <v>0</v>
      </c>
      <c r="T35" s="29">
        <f t="shared" si="8"/>
        <v>0</v>
      </c>
      <c r="U35" s="32">
        <f t="shared" si="9"/>
        <v>0</v>
      </c>
      <c r="V35" s="29">
        <f t="shared" si="10"/>
        <v>0</v>
      </c>
      <c r="W35" s="69" t="s">
        <v>10</v>
      </c>
    </row>
    <row r="36" spans="1:23" s="86" customFormat="1" ht="38.25" customHeight="1" thickBot="1" x14ac:dyDescent="0.25">
      <c r="A36" s="77"/>
      <c r="B36" s="78"/>
      <c r="C36" s="87" t="s">
        <v>53</v>
      </c>
      <c r="D36" s="60" t="s">
        <v>192</v>
      </c>
      <c r="E36" s="69" t="s">
        <v>10</v>
      </c>
      <c r="F36" s="84" t="s">
        <v>10</v>
      </c>
      <c r="G36" s="32">
        <v>1</v>
      </c>
      <c r="H36" s="67">
        <v>1273800</v>
      </c>
      <c r="I36" s="112">
        <v>0</v>
      </c>
      <c r="J36" s="113">
        <v>0</v>
      </c>
      <c r="K36" s="136">
        <v>1</v>
      </c>
      <c r="L36" s="137">
        <v>1273800</v>
      </c>
      <c r="M36" s="123">
        <v>0</v>
      </c>
      <c r="N36" s="125">
        <f>SUM(N37:N42)</f>
        <v>0</v>
      </c>
      <c r="O36" s="147">
        <v>0</v>
      </c>
      <c r="P36" s="148">
        <v>0</v>
      </c>
      <c r="Q36" s="32">
        <f t="shared" si="11"/>
        <v>1</v>
      </c>
      <c r="R36" s="68">
        <f t="shared" ref="R36:R37" si="13">SUM(J36,L36,N36,P36)</f>
        <v>1273800</v>
      </c>
      <c r="S36" s="32">
        <f t="shared" si="7"/>
        <v>1</v>
      </c>
      <c r="T36" s="29">
        <f t="shared" si="8"/>
        <v>1273800</v>
      </c>
      <c r="U36" s="32">
        <f t="shared" si="9"/>
        <v>1</v>
      </c>
      <c r="V36" s="29">
        <f t="shared" si="10"/>
        <v>1273800</v>
      </c>
      <c r="W36" s="69" t="s">
        <v>10</v>
      </c>
    </row>
    <row r="37" spans="1:23" s="86" customFormat="1" ht="37.5" customHeight="1" thickBot="1" x14ac:dyDescent="0.25">
      <c r="A37" s="77"/>
      <c r="B37" s="78"/>
      <c r="C37" s="87" t="s">
        <v>42</v>
      </c>
      <c r="D37" s="60" t="s">
        <v>146</v>
      </c>
      <c r="E37" s="69" t="s">
        <v>10</v>
      </c>
      <c r="F37" s="84"/>
      <c r="G37" s="32">
        <v>1</v>
      </c>
      <c r="H37" s="67">
        <v>2000000</v>
      </c>
      <c r="I37" s="112">
        <v>0.45</v>
      </c>
      <c r="J37" s="113">
        <v>893000</v>
      </c>
      <c r="K37" s="136">
        <v>0</v>
      </c>
      <c r="L37" s="137">
        <v>0</v>
      </c>
      <c r="M37" s="123">
        <v>0</v>
      </c>
      <c r="N37" s="125">
        <f>SUM(N38:N43)</f>
        <v>0</v>
      </c>
      <c r="O37" s="147">
        <v>0</v>
      </c>
      <c r="P37" s="148">
        <v>0</v>
      </c>
      <c r="Q37" s="32">
        <f t="shared" si="11"/>
        <v>0.44650000000000001</v>
      </c>
      <c r="R37" s="68">
        <f t="shared" si="13"/>
        <v>893000</v>
      </c>
      <c r="S37" s="32">
        <f t="shared" si="7"/>
        <v>0.44650000000000001</v>
      </c>
      <c r="T37" s="29">
        <f t="shared" si="8"/>
        <v>893000</v>
      </c>
      <c r="U37" s="32">
        <f t="shared" si="9"/>
        <v>0.44650000000000001</v>
      </c>
      <c r="V37" s="29">
        <f t="shared" si="10"/>
        <v>893000</v>
      </c>
      <c r="W37" s="69" t="s">
        <v>10</v>
      </c>
    </row>
    <row r="38" spans="1:23" s="86" customFormat="1" ht="39.75" customHeight="1" thickBot="1" x14ac:dyDescent="0.25">
      <c r="A38" s="82"/>
      <c r="B38" s="83"/>
      <c r="C38" s="85" t="s">
        <v>54</v>
      </c>
      <c r="D38" s="60" t="s">
        <v>147</v>
      </c>
      <c r="E38" s="69" t="s">
        <v>10</v>
      </c>
      <c r="F38" s="84" t="s">
        <v>10</v>
      </c>
      <c r="G38" s="32">
        <v>1</v>
      </c>
      <c r="H38" s="67">
        <v>675000</v>
      </c>
      <c r="I38" s="112">
        <v>0.67</v>
      </c>
      <c r="J38" s="113">
        <v>450000</v>
      </c>
      <c r="K38" s="136">
        <v>0.33</v>
      </c>
      <c r="L38" s="137">
        <v>225000</v>
      </c>
      <c r="M38" s="123">
        <v>0</v>
      </c>
      <c r="N38" s="125">
        <f>SUM(N39:N44)</f>
        <v>0</v>
      </c>
      <c r="O38" s="147">
        <v>0</v>
      </c>
      <c r="P38" s="148">
        <v>0</v>
      </c>
      <c r="Q38" s="32">
        <f t="shared" si="11"/>
        <v>1</v>
      </c>
      <c r="R38" s="68">
        <f t="shared" ref="R38:R48" si="14">SUM(J38,L38,N38,P38)</f>
        <v>675000</v>
      </c>
      <c r="S38" s="32">
        <f t="shared" si="7"/>
        <v>1</v>
      </c>
      <c r="T38" s="29">
        <f t="shared" si="8"/>
        <v>675000</v>
      </c>
      <c r="U38" s="32">
        <f t="shared" si="9"/>
        <v>1</v>
      </c>
      <c r="V38" s="29">
        <f t="shared" si="10"/>
        <v>675000</v>
      </c>
      <c r="W38" s="69" t="s">
        <v>10</v>
      </c>
    </row>
    <row r="39" spans="1:23" s="86" customFormat="1" ht="39" customHeight="1" thickBot="1" x14ac:dyDescent="0.25">
      <c r="A39" s="82"/>
      <c r="B39" s="83"/>
      <c r="C39" s="85" t="s">
        <v>145</v>
      </c>
      <c r="D39" s="60" t="s">
        <v>24</v>
      </c>
      <c r="E39" s="69"/>
      <c r="F39" s="84"/>
      <c r="G39" s="32">
        <v>1</v>
      </c>
      <c r="H39" s="67">
        <v>3000000</v>
      </c>
      <c r="I39" s="112">
        <v>0</v>
      </c>
      <c r="J39" s="113">
        <v>0</v>
      </c>
      <c r="K39" s="136">
        <v>1</v>
      </c>
      <c r="L39" s="137">
        <v>3000000</v>
      </c>
      <c r="M39" s="123">
        <v>0</v>
      </c>
      <c r="N39" s="125">
        <f>SUM(N40:N45)</f>
        <v>0</v>
      </c>
      <c r="O39" s="147">
        <v>0</v>
      </c>
      <c r="P39" s="148">
        <v>0</v>
      </c>
      <c r="Q39" s="32">
        <f t="shared" si="11"/>
        <v>1</v>
      </c>
      <c r="R39" s="68">
        <f t="shared" ref="R39" si="15">SUM(J39,L39,N39,P39)</f>
        <v>3000000</v>
      </c>
      <c r="S39" s="32">
        <f t="shared" si="7"/>
        <v>1</v>
      </c>
      <c r="T39" s="29">
        <f t="shared" si="8"/>
        <v>3000000</v>
      </c>
      <c r="U39" s="32">
        <f t="shared" si="9"/>
        <v>1</v>
      </c>
      <c r="V39" s="29">
        <f t="shared" si="10"/>
        <v>3000000</v>
      </c>
      <c r="W39" s="69" t="s">
        <v>10</v>
      </c>
    </row>
    <row r="40" spans="1:23" s="86" customFormat="1" ht="40.5" customHeight="1" thickBot="1" x14ac:dyDescent="0.25">
      <c r="A40" s="82"/>
      <c r="B40" s="83"/>
      <c r="C40" s="85" t="s">
        <v>55</v>
      </c>
      <c r="D40" s="60" t="s">
        <v>23</v>
      </c>
      <c r="E40" s="69" t="s">
        <v>10</v>
      </c>
      <c r="F40" s="84" t="s">
        <v>10</v>
      </c>
      <c r="G40" s="32">
        <v>1</v>
      </c>
      <c r="H40" s="67">
        <v>200000</v>
      </c>
      <c r="I40" s="112">
        <v>0</v>
      </c>
      <c r="J40" s="113">
        <v>0</v>
      </c>
      <c r="K40" s="136">
        <v>1</v>
      </c>
      <c r="L40" s="137">
        <v>200000</v>
      </c>
      <c r="M40" s="123">
        <v>0</v>
      </c>
      <c r="N40" s="125">
        <f>SUM(N41:N45)</f>
        <v>0</v>
      </c>
      <c r="O40" s="147">
        <v>0</v>
      </c>
      <c r="P40" s="148">
        <v>0</v>
      </c>
      <c r="Q40" s="32">
        <f t="shared" si="11"/>
        <v>1</v>
      </c>
      <c r="R40" s="68">
        <f t="shared" si="14"/>
        <v>200000</v>
      </c>
      <c r="S40" s="32">
        <f t="shared" si="7"/>
        <v>1</v>
      </c>
      <c r="T40" s="29">
        <f t="shared" si="8"/>
        <v>200000</v>
      </c>
      <c r="U40" s="32">
        <f t="shared" si="9"/>
        <v>1</v>
      </c>
      <c r="V40" s="29">
        <f t="shared" si="10"/>
        <v>200000</v>
      </c>
      <c r="W40" s="69" t="s">
        <v>10</v>
      </c>
    </row>
    <row r="41" spans="1:23" s="86" customFormat="1" ht="38.25" customHeight="1" thickBot="1" x14ac:dyDescent="0.25">
      <c r="A41" s="82"/>
      <c r="B41" s="83"/>
      <c r="C41" s="85" t="s">
        <v>57</v>
      </c>
      <c r="D41" s="60" t="s">
        <v>148</v>
      </c>
      <c r="E41" s="69" t="s">
        <v>10</v>
      </c>
      <c r="F41" s="84" t="s">
        <v>10</v>
      </c>
      <c r="G41" s="32">
        <v>1</v>
      </c>
      <c r="H41" s="67">
        <v>2000000</v>
      </c>
      <c r="I41" s="112">
        <v>0</v>
      </c>
      <c r="J41" s="113">
        <v>0</v>
      </c>
      <c r="K41" s="136">
        <v>0.5</v>
      </c>
      <c r="L41" s="137">
        <v>1000000</v>
      </c>
      <c r="M41" s="123">
        <v>0</v>
      </c>
      <c r="N41" s="125">
        <f>SUM(N42:N45)</f>
        <v>0</v>
      </c>
      <c r="O41" s="147">
        <v>0</v>
      </c>
      <c r="P41" s="148">
        <v>0</v>
      </c>
      <c r="Q41" s="32">
        <f t="shared" si="11"/>
        <v>0.5</v>
      </c>
      <c r="R41" s="68">
        <f t="shared" si="14"/>
        <v>1000000</v>
      </c>
      <c r="S41" s="107">
        <f t="shared" si="7"/>
        <v>0.5</v>
      </c>
      <c r="T41" s="29">
        <f t="shared" si="8"/>
        <v>1000000</v>
      </c>
      <c r="U41" s="32">
        <f t="shared" si="9"/>
        <v>0.5</v>
      </c>
      <c r="V41" s="29">
        <f t="shared" si="10"/>
        <v>1000000</v>
      </c>
      <c r="W41" s="69" t="s">
        <v>10</v>
      </c>
    </row>
    <row r="42" spans="1:23" ht="52.5" customHeight="1" thickBot="1" x14ac:dyDescent="0.25">
      <c r="A42" s="57" t="s">
        <v>58</v>
      </c>
      <c r="B42" s="7"/>
      <c r="C42" s="44" t="s">
        <v>59</v>
      </c>
      <c r="D42" s="44" t="s">
        <v>111</v>
      </c>
      <c r="E42" s="3" t="s">
        <v>10</v>
      </c>
      <c r="F42" s="8" t="s">
        <v>10</v>
      </c>
      <c r="G42" s="30">
        <v>1</v>
      </c>
      <c r="H42" s="34">
        <f>SUM(H43:H45)</f>
        <v>5600000</v>
      </c>
      <c r="I42" s="108">
        <f>J42/H42</f>
        <v>0.10714285714285714</v>
      </c>
      <c r="J42" s="109">
        <f>SUM(J43:J45)</f>
        <v>600000</v>
      </c>
      <c r="K42" s="132">
        <f>L42/H42</f>
        <v>3.9285714285714285E-2</v>
      </c>
      <c r="L42" s="133">
        <f>SUM(L43:L45)</f>
        <v>220000</v>
      </c>
      <c r="M42" s="121">
        <f>N42/J42</f>
        <v>0</v>
      </c>
      <c r="N42" s="122">
        <f>SUM(N43:N45)</f>
        <v>0</v>
      </c>
      <c r="O42" s="143">
        <f>P42/L42</f>
        <v>0</v>
      </c>
      <c r="P42" s="151">
        <v>0</v>
      </c>
      <c r="Q42" s="30">
        <f>R42/H42</f>
        <v>0.14642857142857144</v>
      </c>
      <c r="R42" s="104">
        <f t="shared" si="14"/>
        <v>820000</v>
      </c>
      <c r="S42" s="30">
        <f>T42/H42</f>
        <v>0.14642857142857144</v>
      </c>
      <c r="T42" s="104">
        <f>SUM(R42)</f>
        <v>820000</v>
      </c>
      <c r="U42" s="30">
        <f>V42/H42</f>
        <v>0.14642857142857144</v>
      </c>
      <c r="V42" s="104">
        <f>SUM(T42)</f>
        <v>820000</v>
      </c>
      <c r="W42" s="3" t="s">
        <v>10</v>
      </c>
    </row>
    <row r="43" spans="1:23" ht="36.75" customHeight="1" thickBot="1" x14ac:dyDescent="0.25">
      <c r="A43" s="4"/>
      <c r="B43" s="2"/>
      <c r="C43" s="46" t="s">
        <v>60</v>
      </c>
      <c r="D43" s="45" t="s">
        <v>150</v>
      </c>
      <c r="E43" s="3"/>
      <c r="F43" s="8"/>
      <c r="G43" s="22">
        <v>1</v>
      </c>
      <c r="H43" s="33">
        <v>2500000</v>
      </c>
      <c r="I43" s="110">
        <v>0</v>
      </c>
      <c r="J43" s="111"/>
      <c r="K43" s="134">
        <v>0</v>
      </c>
      <c r="L43" s="135"/>
      <c r="M43" s="120">
        <v>0</v>
      </c>
      <c r="N43" s="126">
        <f>SUM(N44:N45)</f>
        <v>0</v>
      </c>
      <c r="O43" s="145">
        <v>0</v>
      </c>
      <c r="P43" s="146">
        <v>0</v>
      </c>
      <c r="Q43" s="20">
        <f>R43/H43</f>
        <v>0</v>
      </c>
      <c r="R43" s="29">
        <v>0</v>
      </c>
      <c r="S43" s="20">
        <f>T43/H43</f>
        <v>0</v>
      </c>
      <c r="T43" s="29">
        <f t="shared" ref="T43:T45" si="16">SUM(R43)</f>
        <v>0</v>
      </c>
      <c r="U43" s="20">
        <f>V43/H43</f>
        <v>0</v>
      </c>
      <c r="V43" s="29">
        <f t="shared" ref="V43:V45" si="17">SUM(T43)</f>
        <v>0</v>
      </c>
      <c r="W43" s="3"/>
    </row>
    <row r="44" spans="1:23" ht="36.75" customHeight="1" thickBot="1" x14ac:dyDescent="0.25">
      <c r="A44" s="4"/>
      <c r="B44" s="2"/>
      <c r="C44" s="46" t="s">
        <v>61</v>
      </c>
      <c r="D44" s="45" t="s">
        <v>109</v>
      </c>
      <c r="E44" s="3" t="s">
        <v>10</v>
      </c>
      <c r="F44" s="8" t="s">
        <v>10</v>
      </c>
      <c r="G44" s="20">
        <v>1</v>
      </c>
      <c r="H44" s="33">
        <v>2880000</v>
      </c>
      <c r="I44" s="110">
        <v>0.21</v>
      </c>
      <c r="J44" s="111">
        <v>600000</v>
      </c>
      <c r="K44" s="134">
        <v>0</v>
      </c>
      <c r="L44" s="135">
        <v>0</v>
      </c>
      <c r="M44" s="120">
        <v>0</v>
      </c>
      <c r="N44" s="126">
        <f>SUM(N45:N45)</f>
        <v>0</v>
      </c>
      <c r="O44" s="145">
        <v>0</v>
      </c>
      <c r="P44" s="146">
        <v>0</v>
      </c>
      <c r="Q44" s="20">
        <f t="shared" ref="Q44:Q45" si="18">R44/H44</f>
        <v>0.20833333333333334</v>
      </c>
      <c r="R44" s="29">
        <f t="shared" ref="R44" si="19">SUM(J44,L44,N44,P44)</f>
        <v>600000</v>
      </c>
      <c r="S44" s="20">
        <f t="shared" ref="S44:S45" si="20">T44/H44</f>
        <v>0.20833333333333334</v>
      </c>
      <c r="T44" s="29">
        <f t="shared" si="16"/>
        <v>600000</v>
      </c>
      <c r="U44" s="20">
        <f t="shared" ref="U44:U45" si="21">V44/H44</f>
        <v>0.20833333333333334</v>
      </c>
      <c r="V44" s="29">
        <f t="shared" si="17"/>
        <v>600000</v>
      </c>
      <c r="W44" s="3" t="s">
        <v>10</v>
      </c>
    </row>
    <row r="45" spans="1:23" ht="48" thickBot="1" x14ac:dyDescent="0.25">
      <c r="A45" s="4"/>
      <c r="B45" s="2"/>
      <c r="C45" s="46" t="s">
        <v>62</v>
      </c>
      <c r="D45" s="45" t="s">
        <v>110</v>
      </c>
      <c r="E45" s="3" t="s">
        <v>10</v>
      </c>
      <c r="F45" s="8" t="s">
        <v>10</v>
      </c>
      <c r="G45" s="20">
        <v>1</v>
      </c>
      <c r="H45" s="33">
        <v>220000</v>
      </c>
      <c r="I45" s="110">
        <v>0</v>
      </c>
      <c r="J45" s="111">
        <v>0</v>
      </c>
      <c r="K45" s="134">
        <v>1</v>
      </c>
      <c r="L45" s="135">
        <v>220000</v>
      </c>
      <c r="M45" s="120">
        <v>0</v>
      </c>
      <c r="N45" s="126">
        <f>SUM(N46:N46)</f>
        <v>0</v>
      </c>
      <c r="O45" s="145">
        <v>0</v>
      </c>
      <c r="P45" s="146">
        <v>0</v>
      </c>
      <c r="Q45" s="20">
        <f t="shared" si="18"/>
        <v>1</v>
      </c>
      <c r="R45" s="29">
        <f t="shared" si="14"/>
        <v>220000</v>
      </c>
      <c r="S45" s="20">
        <f t="shared" si="20"/>
        <v>1</v>
      </c>
      <c r="T45" s="29">
        <f t="shared" si="16"/>
        <v>220000</v>
      </c>
      <c r="U45" s="20">
        <f t="shared" si="21"/>
        <v>1</v>
      </c>
      <c r="V45" s="29">
        <f t="shared" si="17"/>
        <v>220000</v>
      </c>
      <c r="W45" s="3" t="s">
        <v>10</v>
      </c>
    </row>
    <row r="46" spans="1:23" ht="64.5" customHeight="1" thickBot="1" x14ac:dyDescent="0.25">
      <c r="A46" s="57" t="s">
        <v>63</v>
      </c>
      <c r="B46" s="7"/>
      <c r="C46" s="44" t="s">
        <v>64</v>
      </c>
      <c r="D46" s="44" t="s">
        <v>112</v>
      </c>
      <c r="E46" s="3" t="s">
        <v>10</v>
      </c>
      <c r="F46" s="8" t="s">
        <v>10</v>
      </c>
      <c r="G46" s="30">
        <v>1</v>
      </c>
      <c r="H46" s="34">
        <f>SUM(H47:H49)</f>
        <v>88600000</v>
      </c>
      <c r="I46" s="108">
        <f>J46/H46</f>
        <v>0.15095936794582393</v>
      </c>
      <c r="J46" s="109">
        <f>SUM(J47:J49)</f>
        <v>13375000</v>
      </c>
      <c r="K46" s="132">
        <f>L46/H46</f>
        <v>0.20457110609480814</v>
      </c>
      <c r="L46" s="133">
        <f>SUM(L47:L49)</f>
        <v>18125000</v>
      </c>
      <c r="M46" s="121">
        <f>N46/L46</f>
        <v>0</v>
      </c>
      <c r="N46" s="122">
        <f>SUM(N48:N49)</f>
        <v>0</v>
      </c>
      <c r="O46" s="143">
        <v>0</v>
      </c>
      <c r="P46" s="151">
        <v>0</v>
      </c>
      <c r="Q46" s="30">
        <f>R46/H46</f>
        <v>0.35553047404063204</v>
      </c>
      <c r="R46" s="104">
        <f t="shared" si="14"/>
        <v>31500000</v>
      </c>
      <c r="S46" s="30">
        <f>T46/H46</f>
        <v>0.35553047404063204</v>
      </c>
      <c r="T46" s="104">
        <f>SUM(R46)</f>
        <v>31500000</v>
      </c>
      <c r="U46" s="30">
        <f>V46/H46</f>
        <v>0.35553047404063204</v>
      </c>
      <c r="V46" s="104">
        <f>SUM(T46)</f>
        <v>31500000</v>
      </c>
      <c r="W46" s="3" t="s">
        <v>10</v>
      </c>
    </row>
    <row r="47" spans="1:23" ht="49.5" customHeight="1" thickBot="1" x14ac:dyDescent="0.25">
      <c r="A47" s="4"/>
      <c r="B47" s="2"/>
      <c r="C47" s="46" t="s">
        <v>65</v>
      </c>
      <c r="D47" s="45" t="s">
        <v>113</v>
      </c>
      <c r="E47" s="3" t="s">
        <v>10</v>
      </c>
      <c r="F47" s="8" t="s">
        <v>10</v>
      </c>
      <c r="G47" s="20">
        <v>1</v>
      </c>
      <c r="H47" s="33">
        <v>11900000</v>
      </c>
      <c r="I47" s="110">
        <v>0</v>
      </c>
      <c r="J47" s="111">
        <v>0</v>
      </c>
      <c r="K47" s="134">
        <v>0</v>
      </c>
      <c r="L47" s="135">
        <v>0</v>
      </c>
      <c r="M47" s="120">
        <v>0</v>
      </c>
      <c r="N47" s="127">
        <v>0</v>
      </c>
      <c r="O47" s="145">
        <v>0</v>
      </c>
      <c r="P47" s="146">
        <v>0</v>
      </c>
      <c r="Q47" s="20">
        <f>R47/H47</f>
        <v>0</v>
      </c>
      <c r="R47" s="29">
        <f>SUM(J47,L47,N49,P47)</f>
        <v>0</v>
      </c>
      <c r="S47" s="32">
        <f>T47/H47</f>
        <v>0</v>
      </c>
      <c r="T47" s="29">
        <f>SUM(L47,N47,P49,R47)</f>
        <v>0</v>
      </c>
      <c r="U47" s="32">
        <f>V47/H47</f>
        <v>0</v>
      </c>
      <c r="V47" s="29">
        <f>SUM(N47,P47,R49,T47)</f>
        <v>0</v>
      </c>
      <c r="W47" s="3" t="s">
        <v>10</v>
      </c>
    </row>
    <row r="48" spans="1:23" ht="38.25" customHeight="1" thickBot="1" x14ac:dyDescent="0.25">
      <c r="A48" s="4"/>
      <c r="B48" s="2"/>
      <c r="C48" s="46" t="s">
        <v>66</v>
      </c>
      <c r="D48" s="45" t="s">
        <v>115</v>
      </c>
      <c r="E48" s="3" t="s">
        <v>10</v>
      </c>
      <c r="F48" s="8" t="s">
        <v>10</v>
      </c>
      <c r="G48" s="20">
        <v>1</v>
      </c>
      <c r="H48" s="33">
        <v>75600000</v>
      </c>
      <c r="I48" s="110">
        <v>0.18</v>
      </c>
      <c r="J48" s="111">
        <v>13375000</v>
      </c>
      <c r="K48" s="134">
        <v>0.24</v>
      </c>
      <c r="L48" s="135">
        <v>18125000</v>
      </c>
      <c r="M48" s="120">
        <v>0</v>
      </c>
      <c r="N48" s="127">
        <v>0</v>
      </c>
      <c r="O48" s="145">
        <v>0</v>
      </c>
      <c r="P48" s="146">
        <v>0</v>
      </c>
      <c r="Q48" s="20">
        <f t="shared" ref="Q48:Q49" si="22">R48/H48</f>
        <v>0.41666666666666669</v>
      </c>
      <c r="R48" s="29">
        <f t="shared" si="14"/>
        <v>31500000</v>
      </c>
      <c r="S48" s="32">
        <f>T48/H48</f>
        <v>0.41666666666666669</v>
      </c>
      <c r="T48" s="29">
        <f>R48</f>
        <v>31500000</v>
      </c>
      <c r="U48" s="32">
        <f t="shared" ref="U48:U49" si="23">V48/H48</f>
        <v>0.41666666666666669</v>
      </c>
      <c r="V48" s="29">
        <f>T48</f>
        <v>31500000</v>
      </c>
      <c r="W48" s="3" t="s">
        <v>10</v>
      </c>
    </row>
    <row r="49" spans="1:23" ht="35.25" customHeight="1" thickBot="1" x14ac:dyDescent="0.25">
      <c r="A49" s="4"/>
      <c r="B49" s="2"/>
      <c r="C49" s="46" t="s">
        <v>114</v>
      </c>
      <c r="D49" s="45" t="s">
        <v>116</v>
      </c>
      <c r="E49" s="3" t="s">
        <v>10</v>
      </c>
      <c r="F49" s="8" t="s">
        <v>10</v>
      </c>
      <c r="G49" s="20">
        <v>1</v>
      </c>
      <c r="H49" s="33">
        <v>1100000</v>
      </c>
      <c r="I49" s="110">
        <v>0</v>
      </c>
      <c r="J49" s="111">
        <v>0</v>
      </c>
      <c r="K49" s="134">
        <v>0</v>
      </c>
      <c r="L49" s="135">
        <v>0</v>
      </c>
      <c r="M49" s="120">
        <v>0</v>
      </c>
      <c r="N49" s="127">
        <v>0</v>
      </c>
      <c r="O49" s="145">
        <v>0</v>
      </c>
      <c r="P49" s="146">
        <v>0</v>
      </c>
      <c r="Q49" s="20">
        <f t="shared" si="22"/>
        <v>0</v>
      </c>
      <c r="R49" s="29">
        <f t="shared" ref="R49:V49" si="24">SUM(J49,L49,N49,P49)</f>
        <v>0</v>
      </c>
      <c r="S49" s="32">
        <f t="shared" ref="S49" si="25">T49/H49</f>
        <v>0</v>
      </c>
      <c r="T49" s="29">
        <f t="shared" si="24"/>
        <v>0</v>
      </c>
      <c r="U49" s="32">
        <f t="shared" si="23"/>
        <v>0</v>
      </c>
      <c r="V49" s="29">
        <f t="shared" si="24"/>
        <v>0</v>
      </c>
      <c r="W49" s="3" t="s">
        <v>10</v>
      </c>
    </row>
    <row r="50" spans="1:23" ht="75.75" customHeight="1" thickBot="1" x14ac:dyDescent="0.25">
      <c r="A50" s="51" t="s">
        <v>67</v>
      </c>
      <c r="B50" s="7" t="s">
        <v>10</v>
      </c>
      <c r="C50" s="105" t="s">
        <v>195</v>
      </c>
      <c r="D50" s="44" t="s">
        <v>117</v>
      </c>
      <c r="E50" s="12">
        <v>1</v>
      </c>
      <c r="F50" s="34"/>
      <c r="G50" s="30">
        <v>1</v>
      </c>
      <c r="H50" s="34">
        <f>SUM(H51:H53)</f>
        <v>12400000</v>
      </c>
      <c r="I50" s="108">
        <f>J50/H50</f>
        <v>0</v>
      </c>
      <c r="J50" s="109">
        <f>SUM(J51:J53)</f>
        <v>0</v>
      </c>
      <c r="K50" s="132">
        <f>L50/H50</f>
        <v>0.50403225806451613</v>
      </c>
      <c r="L50" s="133">
        <f>SUM(L51:L53)</f>
        <v>6250000</v>
      </c>
      <c r="M50" s="121">
        <v>0</v>
      </c>
      <c r="N50" s="128">
        <f>SUM(N51:N53)</f>
        <v>0</v>
      </c>
      <c r="O50" s="143">
        <v>0</v>
      </c>
      <c r="P50" s="151">
        <v>0</v>
      </c>
      <c r="Q50" s="30">
        <f>R50/H50</f>
        <v>0.50403225806451613</v>
      </c>
      <c r="R50" s="104">
        <f t="shared" ref="R50:R55" si="26">SUM(J50,L50,N50,P50)</f>
        <v>6250000</v>
      </c>
      <c r="S50" s="30">
        <f>T50/H50</f>
        <v>0.50403225806451613</v>
      </c>
      <c r="T50" s="104">
        <f>SUM(R50)</f>
        <v>6250000</v>
      </c>
      <c r="U50" s="30">
        <f>V50/H50</f>
        <v>0.50403225806451613</v>
      </c>
      <c r="V50" s="104">
        <f>SUM(T50)</f>
        <v>6250000</v>
      </c>
      <c r="W50" s="7" t="s">
        <v>28</v>
      </c>
    </row>
    <row r="51" spans="1:23" ht="32.25" thickBot="1" x14ac:dyDescent="0.25">
      <c r="A51" s="4" t="s">
        <v>10</v>
      </c>
      <c r="B51" s="2" t="s">
        <v>10</v>
      </c>
      <c r="C51" s="45" t="s">
        <v>68</v>
      </c>
      <c r="D51" s="45" t="s">
        <v>118</v>
      </c>
      <c r="E51" s="3" t="s">
        <v>10</v>
      </c>
      <c r="F51" s="8" t="s">
        <v>10</v>
      </c>
      <c r="G51" s="20">
        <v>1</v>
      </c>
      <c r="H51" s="33">
        <v>7500000</v>
      </c>
      <c r="I51" s="110">
        <v>0</v>
      </c>
      <c r="J51" s="111">
        <v>0</v>
      </c>
      <c r="K51" s="134">
        <v>0.5</v>
      </c>
      <c r="L51" s="135">
        <v>3750000</v>
      </c>
      <c r="M51" s="120">
        <v>0</v>
      </c>
      <c r="N51" s="126">
        <f t="shared" ref="N51:N57" si="27">SUM(N52)</f>
        <v>0</v>
      </c>
      <c r="O51" s="145">
        <v>0</v>
      </c>
      <c r="P51" s="152">
        <v>0</v>
      </c>
      <c r="Q51" s="32">
        <f t="shared" ref="Q51:Q52" si="28">SUM(I51,K51,M51,O51)</f>
        <v>0.5</v>
      </c>
      <c r="R51" s="29">
        <f t="shared" si="26"/>
        <v>3750000</v>
      </c>
      <c r="S51" s="32">
        <f t="shared" ref="S51:S53" si="29">T51/H51</f>
        <v>0.5</v>
      </c>
      <c r="T51" s="23">
        <f>R51</f>
        <v>3750000</v>
      </c>
      <c r="U51" s="32">
        <f t="shared" ref="U51:U53" si="30">V51/H51</f>
        <v>0.5</v>
      </c>
      <c r="V51" s="29">
        <f t="shared" ref="V51:V100" si="31">T51</f>
        <v>3750000</v>
      </c>
      <c r="W51" s="3" t="s">
        <v>10</v>
      </c>
    </row>
    <row r="52" spans="1:23" ht="51.75" customHeight="1" thickBot="1" x14ac:dyDescent="0.25">
      <c r="A52" s="4"/>
      <c r="B52" s="2"/>
      <c r="C52" s="45" t="s">
        <v>69</v>
      </c>
      <c r="D52" s="45" t="s">
        <v>118</v>
      </c>
      <c r="E52" s="89">
        <v>1</v>
      </c>
      <c r="F52" s="33">
        <v>0</v>
      </c>
      <c r="G52" s="90">
        <v>1</v>
      </c>
      <c r="H52" s="33">
        <v>2500000</v>
      </c>
      <c r="I52" s="112" t="e">
        <f>#REF!</f>
        <v>#REF!</v>
      </c>
      <c r="J52" s="111">
        <v>0</v>
      </c>
      <c r="K52" s="134">
        <v>1</v>
      </c>
      <c r="L52" s="135">
        <v>2500000</v>
      </c>
      <c r="M52" s="120">
        <v>0</v>
      </c>
      <c r="N52" s="126">
        <f t="shared" si="27"/>
        <v>0</v>
      </c>
      <c r="O52" s="145">
        <v>0</v>
      </c>
      <c r="P52" s="152">
        <v>0</v>
      </c>
      <c r="Q52" s="32" t="e">
        <f t="shared" si="28"/>
        <v>#REF!</v>
      </c>
      <c r="R52" s="29">
        <f t="shared" si="26"/>
        <v>2500000</v>
      </c>
      <c r="S52" s="32">
        <f t="shared" si="29"/>
        <v>1</v>
      </c>
      <c r="T52" s="29">
        <f>R52</f>
        <v>2500000</v>
      </c>
      <c r="U52" s="32">
        <f t="shared" si="30"/>
        <v>1</v>
      </c>
      <c r="V52" s="29">
        <f t="shared" si="31"/>
        <v>2500000</v>
      </c>
      <c r="W52" s="2" t="s">
        <v>28</v>
      </c>
    </row>
    <row r="53" spans="1:23" ht="42.75" customHeight="1" thickBot="1" x14ac:dyDescent="0.25">
      <c r="A53" s="4"/>
      <c r="B53" s="2"/>
      <c r="C53" s="45" t="s">
        <v>157</v>
      </c>
      <c r="D53" s="45" t="s">
        <v>211</v>
      </c>
      <c r="E53" s="89"/>
      <c r="F53" s="33"/>
      <c r="G53" s="90">
        <v>1</v>
      </c>
      <c r="H53" s="33">
        <v>2400000</v>
      </c>
      <c r="I53" s="112">
        <v>0</v>
      </c>
      <c r="J53" s="111">
        <v>0</v>
      </c>
      <c r="K53" s="134">
        <v>0</v>
      </c>
      <c r="L53" s="135">
        <v>0</v>
      </c>
      <c r="M53" s="120">
        <v>0</v>
      </c>
      <c r="N53" s="126">
        <f t="shared" si="27"/>
        <v>0</v>
      </c>
      <c r="O53" s="145">
        <v>0</v>
      </c>
      <c r="P53" s="152">
        <v>0</v>
      </c>
      <c r="Q53" s="42"/>
      <c r="R53" s="29">
        <f t="shared" si="26"/>
        <v>0</v>
      </c>
      <c r="S53" s="32">
        <f t="shared" si="29"/>
        <v>0</v>
      </c>
      <c r="T53" s="33">
        <f>R53</f>
        <v>0</v>
      </c>
      <c r="U53" s="32">
        <f t="shared" si="30"/>
        <v>0</v>
      </c>
      <c r="V53" s="29">
        <f t="shared" si="31"/>
        <v>0</v>
      </c>
      <c r="W53" s="2"/>
    </row>
    <row r="54" spans="1:23" ht="55.5" customHeight="1" thickBot="1" x14ac:dyDescent="0.25">
      <c r="A54" s="57" t="s">
        <v>70</v>
      </c>
      <c r="B54" s="7" t="s">
        <v>10</v>
      </c>
      <c r="C54" s="44" t="s">
        <v>71</v>
      </c>
      <c r="D54" s="44" t="s">
        <v>119</v>
      </c>
      <c r="E54" s="3" t="s">
        <v>10</v>
      </c>
      <c r="F54" s="8" t="s">
        <v>10</v>
      </c>
      <c r="G54" s="30">
        <v>1</v>
      </c>
      <c r="H54" s="34">
        <f>SUM(H55)</f>
        <v>2340000</v>
      </c>
      <c r="I54" s="108">
        <f>J54/H54</f>
        <v>0.19230769230769232</v>
      </c>
      <c r="J54" s="109">
        <f>SUM(J55)</f>
        <v>450000</v>
      </c>
      <c r="K54" s="132">
        <v>0</v>
      </c>
      <c r="L54" s="133">
        <f>SUM(L55)</f>
        <v>0</v>
      </c>
      <c r="M54" s="121">
        <v>0</v>
      </c>
      <c r="N54" s="126">
        <f t="shared" si="27"/>
        <v>0</v>
      </c>
      <c r="O54" s="143">
        <v>0</v>
      </c>
      <c r="P54" s="146">
        <v>0</v>
      </c>
      <c r="Q54" s="30">
        <f>R54/H54</f>
        <v>0.19230769230769232</v>
      </c>
      <c r="R54" s="104">
        <f t="shared" si="26"/>
        <v>450000</v>
      </c>
      <c r="S54" s="30">
        <f t="shared" ref="S54:S59" si="32">T54/H54</f>
        <v>0.19230769230769232</v>
      </c>
      <c r="T54" s="104">
        <f>SUM(L54,N54,P54,R54)</f>
        <v>450000</v>
      </c>
      <c r="U54" s="30">
        <f t="shared" ref="U54:U60" si="33">V54/H54</f>
        <v>0.19230769230769232</v>
      </c>
      <c r="V54" s="104">
        <f t="shared" si="31"/>
        <v>450000</v>
      </c>
      <c r="W54" s="3" t="s">
        <v>10</v>
      </c>
    </row>
    <row r="55" spans="1:23" ht="42" customHeight="1" thickBot="1" x14ac:dyDescent="0.25">
      <c r="A55" s="4" t="s">
        <v>10</v>
      </c>
      <c r="B55" s="2" t="s">
        <v>10</v>
      </c>
      <c r="C55" s="45" t="s">
        <v>72</v>
      </c>
      <c r="D55" s="45" t="s">
        <v>120</v>
      </c>
      <c r="E55" s="3" t="s">
        <v>10</v>
      </c>
      <c r="F55" s="8" t="s">
        <v>10</v>
      </c>
      <c r="G55" s="20">
        <v>1</v>
      </c>
      <c r="H55" s="33">
        <v>2340000</v>
      </c>
      <c r="I55" s="110">
        <v>0.19</v>
      </c>
      <c r="J55" s="111">
        <v>450000</v>
      </c>
      <c r="K55" s="134">
        <v>0</v>
      </c>
      <c r="L55" s="135">
        <v>0</v>
      </c>
      <c r="M55" s="120" t="s">
        <v>10</v>
      </c>
      <c r="N55" s="126">
        <f t="shared" si="27"/>
        <v>0</v>
      </c>
      <c r="O55" s="145" t="s">
        <v>10</v>
      </c>
      <c r="P55" s="146">
        <v>0</v>
      </c>
      <c r="Q55" s="20">
        <f>R55/H55</f>
        <v>0.19230769230769232</v>
      </c>
      <c r="R55" s="29">
        <f t="shared" si="26"/>
        <v>450000</v>
      </c>
      <c r="S55" s="30">
        <f t="shared" si="32"/>
        <v>0.19230769230769232</v>
      </c>
      <c r="T55" s="29">
        <f>SUM(L55,N55,P55,R55)</f>
        <v>450000</v>
      </c>
      <c r="U55" s="30">
        <f t="shared" si="33"/>
        <v>0.19230769230769232</v>
      </c>
      <c r="V55" s="29">
        <f t="shared" si="31"/>
        <v>450000</v>
      </c>
      <c r="W55" s="3" t="s">
        <v>10</v>
      </c>
    </row>
    <row r="56" spans="1:23" ht="133.5" customHeight="1" thickBot="1" x14ac:dyDescent="0.25">
      <c r="A56" s="57" t="s">
        <v>73</v>
      </c>
      <c r="B56" s="7" t="s">
        <v>10</v>
      </c>
      <c r="C56" s="44" t="s">
        <v>196</v>
      </c>
      <c r="D56" s="44" t="s">
        <v>121</v>
      </c>
      <c r="E56" s="3" t="s">
        <v>10</v>
      </c>
      <c r="F56" s="8" t="s">
        <v>10</v>
      </c>
      <c r="G56" s="30">
        <v>1</v>
      </c>
      <c r="H56" s="34">
        <f>SUM(H57+H61+H69+H94)</f>
        <v>417366420</v>
      </c>
      <c r="I56" s="108">
        <f>J56/H56</f>
        <v>0.20532317861125482</v>
      </c>
      <c r="J56" s="109">
        <f>SUM(J57+J61+J69+J94)</f>
        <v>85695000</v>
      </c>
      <c r="K56" s="132">
        <f>L56/H56</f>
        <v>0.12369454159728518</v>
      </c>
      <c r="L56" s="133">
        <f>SUM(L57+L61+L69+L94)</f>
        <v>51625948</v>
      </c>
      <c r="M56" s="121">
        <v>0</v>
      </c>
      <c r="N56" s="122">
        <f>SUM(N57+N61+N69+N94)</f>
        <v>0</v>
      </c>
      <c r="O56" s="143">
        <v>0</v>
      </c>
      <c r="P56" s="144">
        <v>0</v>
      </c>
      <c r="Q56" s="30">
        <f>K56</f>
        <v>0.12369454159728518</v>
      </c>
      <c r="R56" s="104">
        <f>J56+L56+N56+P56</f>
        <v>137320948</v>
      </c>
      <c r="S56" s="30">
        <f t="shared" si="32"/>
        <v>0.32901772020854003</v>
      </c>
      <c r="T56" s="104">
        <f t="shared" ref="T56:T88" si="34">R56</f>
        <v>137320948</v>
      </c>
      <c r="U56" s="30">
        <f t="shared" si="33"/>
        <v>0.32901772020854003</v>
      </c>
      <c r="V56" s="104">
        <f t="shared" si="31"/>
        <v>137320948</v>
      </c>
      <c r="W56" s="3" t="s">
        <v>10</v>
      </c>
    </row>
    <row r="57" spans="1:23" ht="107.25" customHeight="1" thickBot="1" x14ac:dyDescent="0.25">
      <c r="A57" s="57" t="s">
        <v>74</v>
      </c>
      <c r="B57" s="2" t="s">
        <v>10</v>
      </c>
      <c r="C57" s="44" t="s">
        <v>75</v>
      </c>
      <c r="D57" s="59" t="s">
        <v>122</v>
      </c>
      <c r="E57" s="3" t="s">
        <v>10</v>
      </c>
      <c r="F57" s="8" t="s">
        <v>10</v>
      </c>
      <c r="G57" s="30">
        <v>1</v>
      </c>
      <c r="H57" s="34">
        <f>SUM(H58:H60)</f>
        <v>13204000</v>
      </c>
      <c r="I57" s="108">
        <f>J57/H57</f>
        <v>0</v>
      </c>
      <c r="J57" s="116">
        <v>0</v>
      </c>
      <c r="K57" s="132">
        <v>0</v>
      </c>
      <c r="L57" s="140">
        <v>0</v>
      </c>
      <c r="M57" s="121">
        <v>0</v>
      </c>
      <c r="N57" s="122">
        <f t="shared" si="27"/>
        <v>0</v>
      </c>
      <c r="O57" s="143">
        <v>0</v>
      </c>
      <c r="P57" s="151">
        <v>0</v>
      </c>
      <c r="Q57" s="30">
        <f t="shared" ref="Q57:Q100" si="35">R57/H57</f>
        <v>0</v>
      </c>
      <c r="R57" s="104">
        <f t="shared" ref="R57" si="36">SUM(J57,L57,N57,P57)</f>
        <v>0</v>
      </c>
      <c r="S57" s="30">
        <f t="shared" si="32"/>
        <v>0</v>
      </c>
      <c r="T57" s="104">
        <f t="shared" si="34"/>
        <v>0</v>
      </c>
      <c r="U57" s="30">
        <f t="shared" si="33"/>
        <v>0</v>
      </c>
      <c r="V57" s="104">
        <f t="shared" si="31"/>
        <v>0</v>
      </c>
      <c r="W57" s="3"/>
    </row>
    <row r="58" spans="1:23" s="86" customFormat="1" ht="69" customHeight="1" thickBot="1" x14ac:dyDescent="0.25">
      <c r="A58" s="82"/>
      <c r="B58" s="83"/>
      <c r="C58" s="60" t="s">
        <v>76</v>
      </c>
      <c r="D58" s="60" t="s">
        <v>123</v>
      </c>
      <c r="E58" s="91">
        <v>1</v>
      </c>
      <c r="F58" s="67">
        <f>SUM(F59:F100)</f>
        <v>0</v>
      </c>
      <c r="G58" s="92">
        <v>1</v>
      </c>
      <c r="H58" s="67">
        <v>10080000</v>
      </c>
      <c r="I58" s="112">
        <f>I76</f>
        <v>0</v>
      </c>
      <c r="J58" s="111">
        <v>0</v>
      </c>
      <c r="K58" s="136">
        <f>K76</f>
        <v>0.22520000000000001</v>
      </c>
      <c r="L58" s="139">
        <v>0</v>
      </c>
      <c r="M58" s="129" t="s">
        <v>10</v>
      </c>
      <c r="N58" s="130">
        <f>SUM(N59:N100)</f>
        <v>0</v>
      </c>
      <c r="O58" s="147">
        <v>0</v>
      </c>
      <c r="P58" s="150">
        <f>SUM(P59:P100)</f>
        <v>0</v>
      </c>
      <c r="Q58" s="32">
        <f t="shared" si="35"/>
        <v>0</v>
      </c>
      <c r="R58" s="104">
        <f>SUM(J57,L57,N57,P57)</f>
        <v>0</v>
      </c>
      <c r="S58" s="32">
        <f t="shared" si="32"/>
        <v>0</v>
      </c>
      <c r="T58" s="67">
        <f t="shared" si="34"/>
        <v>0</v>
      </c>
      <c r="U58" s="32">
        <f t="shared" si="33"/>
        <v>0</v>
      </c>
      <c r="V58" s="67">
        <f t="shared" si="31"/>
        <v>0</v>
      </c>
      <c r="W58" s="83" t="s">
        <v>27</v>
      </c>
    </row>
    <row r="59" spans="1:23" s="86" customFormat="1" ht="36" customHeight="1" thickBot="1" x14ac:dyDescent="0.25">
      <c r="A59" s="82" t="s">
        <v>10</v>
      </c>
      <c r="B59" s="83" t="s">
        <v>10</v>
      </c>
      <c r="C59" s="60" t="s">
        <v>77</v>
      </c>
      <c r="D59" s="60" t="s">
        <v>124</v>
      </c>
      <c r="E59" s="69" t="s">
        <v>10</v>
      </c>
      <c r="F59" s="84" t="s">
        <v>10</v>
      </c>
      <c r="G59" s="32">
        <v>1</v>
      </c>
      <c r="H59" s="67">
        <v>74000</v>
      </c>
      <c r="I59" s="117">
        <v>0</v>
      </c>
      <c r="J59" s="111">
        <v>0</v>
      </c>
      <c r="K59" s="136">
        <v>0</v>
      </c>
      <c r="L59" s="139">
        <v>0</v>
      </c>
      <c r="M59" s="123" t="s">
        <v>10</v>
      </c>
      <c r="N59" s="127">
        <v>0</v>
      </c>
      <c r="O59" s="147">
        <v>0</v>
      </c>
      <c r="P59" s="148">
        <v>0</v>
      </c>
      <c r="Q59" s="32">
        <f t="shared" si="35"/>
        <v>0</v>
      </c>
      <c r="R59" s="104">
        <f>SUM(J58,L58,N58,P58)</f>
        <v>0</v>
      </c>
      <c r="S59" s="32">
        <f t="shared" si="32"/>
        <v>0</v>
      </c>
      <c r="T59" s="68">
        <f t="shared" si="34"/>
        <v>0</v>
      </c>
      <c r="U59" s="32">
        <f t="shared" si="33"/>
        <v>0</v>
      </c>
      <c r="V59" s="68">
        <f t="shared" si="31"/>
        <v>0</v>
      </c>
      <c r="W59" s="69" t="s">
        <v>10</v>
      </c>
    </row>
    <row r="60" spans="1:23" ht="36" customHeight="1" thickBot="1" x14ac:dyDescent="0.25">
      <c r="A60" s="4"/>
      <c r="B60" s="2"/>
      <c r="C60" s="45" t="s">
        <v>158</v>
      </c>
      <c r="D60" s="45"/>
      <c r="E60" s="3"/>
      <c r="F60" s="8"/>
      <c r="G60" s="20"/>
      <c r="H60" s="33">
        <v>3050000</v>
      </c>
      <c r="I60" s="117">
        <v>0</v>
      </c>
      <c r="J60" s="111">
        <v>0</v>
      </c>
      <c r="K60" s="136">
        <v>0</v>
      </c>
      <c r="L60" s="135">
        <v>0</v>
      </c>
      <c r="M60" s="120"/>
      <c r="N60" s="127">
        <v>0</v>
      </c>
      <c r="O60" s="147">
        <v>0</v>
      </c>
      <c r="P60" s="146">
        <v>0</v>
      </c>
      <c r="Q60" s="32">
        <f t="shared" si="35"/>
        <v>0</v>
      </c>
      <c r="R60" s="104">
        <f>SUM(J59,L59,N59,P59)</f>
        <v>0</v>
      </c>
      <c r="S60" s="20">
        <f>T61/H61</f>
        <v>0.5501246609496151</v>
      </c>
      <c r="T60" s="29">
        <f t="shared" si="34"/>
        <v>0</v>
      </c>
      <c r="U60" s="20">
        <f t="shared" si="33"/>
        <v>0</v>
      </c>
      <c r="V60" s="29">
        <f t="shared" si="31"/>
        <v>0</v>
      </c>
      <c r="W60" s="3"/>
    </row>
    <row r="61" spans="1:23" s="11" customFormat="1" ht="75" customHeight="1" thickBot="1" x14ac:dyDescent="0.25">
      <c r="A61" s="57" t="s">
        <v>78</v>
      </c>
      <c r="B61" s="2" t="s">
        <v>10</v>
      </c>
      <c r="C61" s="44" t="s">
        <v>79</v>
      </c>
      <c r="D61" s="44" t="s">
        <v>125</v>
      </c>
      <c r="E61" s="3" t="s">
        <v>10</v>
      </c>
      <c r="F61" s="55"/>
      <c r="G61" s="30">
        <v>1</v>
      </c>
      <c r="H61" s="34">
        <f>SUM(H62:H68)</f>
        <v>182495000</v>
      </c>
      <c r="I61" s="108">
        <f>J61/H61</f>
        <v>0.42190196991698403</v>
      </c>
      <c r="J61" s="109">
        <f>SUM(J62:J93)</f>
        <v>76995000</v>
      </c>
      <c r="K61" s="132">
        <f>L61/H61</f>
        <v>0.12822269103263104</v>
      </c>
      <c r="L61" s="133">
        <f>SUM(L62:L68)</f>
        <v>23400000</v>
      </c>
      <c r="M61" s="121">
        <v>0</v>
      </c>
      <c r="N61" s="127">
        <v>0</v>
      </c>
      <c r="O61" s="143">
        <v>0</v>
      </c>
      <c r="P61" s="146">
        <v>0</v>
      </c>
      <c r="Q61" s="30">
        <f t="shared" si="35"/>
        <v>0.5501246609496151</v>
      </c>
      <c r="R61" s="104">
        <f>SUM(J61,L61,N61,P61)</f>
        <v>100395000</v>
      </c>
      <c r="S61" s="42">
        <f>T61/H61</f>
        <v>0.5501246609496151</v>
      </c>
      <c r="T61" s="104">
        <f t="shared" si="34"/>
        <v>100395000</v>
      </c>
      <c r="U61" s="42">
        <f>V61/H61</f>
        <v>0.5501246609496151</v>
      </c>
      <c r="V61" s="104">
        <f t="shared" si="31"/>
        <v>100395000</v>
      </c>
      <c r="W61" s="3" t="s">
        <v>10</v>
      </c>
    </row>
    <row r="62" spans="1:23" ht="53.25" customHeight="1" thickBot="1" x14ac:dyDescent="0.25">
      <c r="A62" s="4" t="s">
        <v>10</v>
      </c>
      <c r="B62" s="2" t="s">
        <v>10</v>
      </c>
      <c r="C62" s="45" t="s">
        <v>80</v>
      </c>
      <c r="D62" s="45" t="s">
        <v>126</v>
      </c>
      <c r="E62" s="3" t="s">
        <v>10</v>
      </c>
      <c r="F62" s="8" t="s">
        <v>10</v>
      </c>
      <c r="G62" s="20">
        <v>1</v>
      </c>
      <c r="H62" s="33">
        <v>148075000</v>
      </c>
      <c r="I62" s="110">
        <v>0.28000000000000003</v>
      </c>
      <c r="J62" s="111">
        <v>42775000</v>
      </c>
      <c r="K62" s="134">
        <v>0.17</v>
      </c>
      <c r="L62" s="135">
        <v>23400000</v>
      </c>
      <c r="M62" s="120">
        <v>0</v>
      </c>
      <c r="N62" s="127">
        <v>0</v>
      </c>
      <c r="O62" s="145">
        <v>0</v>
      </c>
      <c r="P62" s="146">
        <v>0</v>
      </c>
      <c r="Q62" s="20">
        <f t="shared" si="35"/>
        <v>0.44690190781698463</v>
      </c>
      <c r="R62" s="29">
        <f>SUM(J62,L62,N62,V6442)</f>
        <v>66175000</v>
      </c>
      <c r="S62" s="20">
        <f>T62/H62</f>
        <v>0.44690190781698463</v>
      </c>
      <c r="T62" s="29">
        <f t="shared" si="34"/>
        <v>66175000</v>
      </c>
      <c r="U62" s="20">
        <f t="shared" ref="U62:U93" si="37">V62/H62</f>
        <v>0.44690190781698463</v>
      </c>
      <c r="V62" s="29">
        <f t="shared" si="31"/>
        <v>66175000</v>
      </c>
      <c r="W62" s="3"/>
    </row>
    <row r="63" spans="1:23" ht="55.5" customHeight="1" thickBot="1" x14ac:dyDescent="0.25">
      <c r="A63" s="35" t="s">
        <v>10</v>
      </c>
      <c r="B63" s="36" t="s">
        <v>10</v>
      </c>
      <c r="C63" s="58" t="s">
        <v>81</v>
      </c>
      <c r="D63" s="48" t="s">
        <v>127</v>
      </c>
      <c r="E63" s="10"/>
      <c r="F63" s="37"/>
      <c r="G63" s="20">
        <v>1</v>
      </c>
      <c r="H63" s="33">
        <v>19200000</v>
      </c>
      <c r="I63" s="110">
        <v>1</v>
      </c>
      <c r="J63" s="111">
        <v>19200000</v>
      </c>
      <c r="K63" s="134">
        <v>0</v>
      </c>
      <c r="L63" s="135">
        <v>0</v>
      </c>
      <c r="M63" s="120">
        <v>0</v>
      </c>
      <c r="N63" s="127">
        <v>0</v>
      </c>
      <c r="O63" s="145">
        <v>0</v>
      </c>
      <c r="P63" s="146">
        <v>0</v>
      </c>
      <c r="Q63" s="20">
        <f t="shared" si="35"/>
        <v>1</v>
      </c>
      <c r="R63" s="29">
        <f>SUM(J63,L63,N63,P63)</f>
        <v>19200000</v>
      </c>
      <c r="S63" s="20">
        <f>T63/H63</f>
        <v>1</v>
      </c>
      <c r="T63" s="29">
        <f t="shared" si="34"/>
        <v>19200000</v>
      </c>
      <c r="U63" s="20">
        <f t="shared" si="37"/>
        <v>1</v>
      </c>
      <c r="V63" s="29">
        <f t="shared" si="31"/>
        <v>19200000</v>
      </c>
      <c r="W63" s="3" t="s">
        <v>10</v>
      </c>
    </row>
    <row r="64" spans="1:23" s="11" customFormat="1" ht="40.5" customHeight="1" thickBot="1" x14ac:dyDescent="0.25">
      <c r="A64" s="51"/>
      <c r="B64" s="7"/>
      <c r="C64" s="45" t="s">
        <v>82</v>
      </c>
      <c r="D64" s="45" t="s">
        <v>128</v>
      </c>
      <c r="E64" s="12"/>
      <c r="F64" s="34"/>
      <c r="G64" s="22">
        <v>1</v>
      </c>
      <c r="H64" s="33">
        <v>2786750</v>
      </c>
      <c r="I64" s="118">
        <v>1</v>
      </c>
      <c r="J64" s="119">
        <v>2586750</v>
      </c>
      <c r="K64" s="134">
        <v>0</v>
      </c>
      <c r="L64" s="135">
        <v>0</v>
      </c>
      <c r="M64" s="120">
        <v>0</v>
      </c>
      <c r="N64" s="127">
        <v>0</v>
      </c>
      <c r="O64" s="145">
        <v>0</v>
      </c>
      <c r="P64" s="153">
        <v>0</v>
      </c>
      <c r="Q64" s="20">
        <f t="shared" si="35"/>
        <v>0.92823181124966359</v>
      </c>
      <c r="R64" s="29">
        <f t="shared" ref="R64:R65" si="38">SUM(J64,L64,N64,P64)</f>
        <v>2586750</v>
      </c>
      <c r="S64" s="90">
        <f>T64/H64</f>
        <v>0.92823181124966359</v>
      </c>
      <c r="T64" s="29">
        <f t="shared" si="34"/>
        <v>2586750</v>
      </c>
      <c r="U64" s="20">
        <f t="shared" si="37"/>
        <v>0.92823181124966359</v>
      </c>
      <c r="V64" s="29">
        <f t="shared" si="31"/>
        <v>2586750</v>
      </c>
      <c r="W64" s="7"/>
    </row>
    <row r="65" spans="1:23" s="70" customFormat="1" ht="37.5" customHeight="1" thickBot="1" x14ac:dyDescent="0.25">
      <c r="A65" s="82" t="s">
        <v>10</v>
      </c>
      <c r="B65" s="83" t="s">
        <v>10</v>
      </c>
      <c r="C65" s="60" t="s">
        <v>83</v>
      </c>
      <c r="D65" s="60" t="s">
        <v>151</v>
      </c>
      <c r="E65" s="69" t="s">
        <v>10</v>
      </c>
      <c r="F65" s="84" t="s">
        <v>10</v>
      </c>
      <c r="G65" s="32">
        <v>1</v>
      </c>
      <c r="H65" s="67">
        <v>286000</v>
      </c>
      <c r="I65" s="112">
        <v>1</v>
      </c>
      <c r="J65" s="113">
        <v>286000</v>
      </c>
      <c r="K65" s="136">
        <v>0</v>
      </c>
      <c r="L65" s="137">
        <v>0</v>
      </c>
      <c r="M65" s="120">
        <v>0</v>
      </c>
      <c r="N65" s="127">
        <v>0</v>
      </c>
      <c r="O65" s="145">
        <v>0</v>
      </c>
      <c r="P65" s="148">
        <v>0</v>
      </c>
      <c r="Q65" s="32">
        <f t="shared" si="35"/>
        <v>1</v>
      </c>
      <c r="R65" s="68">
        <f t="shared" si="38"/>
        <v>286000</v>
      </c>
      <c r="S65" s="90">
        <f t="shared" ref="S65:S68" si="39">T65/H65</f>
        <v>1</v>
      </c>
      <c r="T65" s="68">
        <f t="shared" si="34"/>
        <v>286000</v>
      </c>
      <c r="U65" s="20">
        <f t="shared" si="37"/>
        <v>1</v>
      </c>
      <c r="V65" s="68">
        <f t="shared" si="31"/>
        <v>286000</v>
      </c>
      <c r="W65" s="69" t="s">
        <v>10</v>
      </c>
    </row>
    <row r="66" spans="1:23" s="11" customFormat="1" ht="40.5" customHeight="1" thickBot="1" x14ac:dyDescent="0.25">
      <c r="A66" s="51"/>
      <c r="B66" s="7"/>
      <c r="C66" s="45" t="s">
        <v>85</v>
      </c>
      <c r="D66" s="45" t="s">
        <v>129</v>
      </c>
      <c r="E66" s="12"/>
      <c r="F66" s="34"/>
      <c r="G66" s="22">
        <v>1</v>
      </c>
      <c r="H66" s="33">
        <v>360000</v>
      </c>
      <c r="I66" s="118">
        <v>1</v>
      </c>
      <c r="J66" s="119">
        <v>360000</v>
      </c>
      <c r="K66" s="134">
        <v>0</v>
      </c>
      <c r="L66" s="135">
        <v>0</v>
      </c>
      <c r="M66" s="120">
        <v>0</v>
      </c>
      <c r="N66" s="127">
        <v>0</v>
      </c>
      <c r="O66" s="145">
        <v>0</v>
      </c>
      <c r="P66" s="149">
        <v>0</v>
      </c>
      <c r="Q66" s="20">
        <f t="shared" si="35"/>
        <v>1</v>
      </c>
      <c r="R66" s="29">
        <f t="shared" ref="R66:R73" si="40">SUM(J66,L66,N66,P66)</f>
        <v>360000</v>
      </c>
      <c r="S66" s="90">
        <f t="shared" si="39"/>
        <v>1</v>
      </c>
      <c r="T66" s="29">
        <f t="shared" si="34"/>
        <v>360000</v>
      </c>
      <c r="U66" s="20">
        <f t="shared" si="37"/>
        <v>1</v>
      </c>
      <c r="V66" s="29">
        <f t="shared" si="31"/>
        <v>360000</v>
      </c>
      <c r="W66" s="7"/>
    </row>
    <row r="67" spans="1:23" s="11" customFormat="1" ht="55.5" customHeight="1" thickBot="1" x14ac:dyDescent="0.25">
      <c r="A67" s="4" t="s">
        <v>10</v>
      </c>
      <c r="B67" s="2" t="s">
        <v>10</v>
      </c>
      <c r="C67" s="45" t="s">
        <v>84</v>
      </c>
      <c r="D67" s="45" t="s">
        <v>130</v>
      </c>
      <c r="E67" s="3" t="s">
        <v>10</v>
      </c>
      <c r="F67" s="8" t="s">
        <v>10</v>
      </c>
      <c r="G67" s="20">
        <v>1</v>
      </c>
      <c r="H67" s="33">
        <v>987250</v>
      </c>
      <c r="I67" s="110">
        <v>1</v>
      </c>
      <c r="J67" s="111">
        <v>987250</v>
      </c>
      <c r="K67" s="134">
        <v>0</v>
      </c>
      <c r="L67" s="135">
        <v>0</v>
      </c>
      <c r="M67" s="120">
        <v>0</v>
      </c>
      <c r="N67" s="127">
        <v>0</v>
      </c>
      <c r="O67" s="145">
        <v>0</v>
      </c>
      <c r="P67" s="146">
        <v>0</v>
      </c>
      <c r="Q67" s="20">
        <f t="shared" si="35"/>
        <v>1</v>
      </c>
      <c r="R67" s="29">
        <f t="shared" si="40"/>
        <v>987250</v>
      </c>
      <c r="S67" s="90">
        <f t="shared" si="39"/>
        <v>1</v>
      </c>
      <c r="T67" s="29">
        <f t="shared" si="34"/>
        <v>987250</v>
      </c>
      <c r="U67" s="20">
        <f t="shared" si="37"/>
        <v>1</v>
      </c>
      <c r="V67" s="29">
        <f t="shared" si="31"/>
        <v>987250</v>
      </c>
      <c r="W67" s="3" t="s">
        <v>10</v>
      </c>
    </row>
    <row r="68" spans="1:23" s="11" customFormat="1" ht="39.75" customHeight="1" thickBot="1" x14ac:dyDescent="0.25">
      <c r="A68" s="51"/>
      <c r="B68" s="7"/>
      <c r="C68" s="45" t="s">
        <v>86</v>
      </c>
      <c r="D68" s="45" t="s">
        <v>131</v>
      </c>
      <c r="E68" s="12"/>
      <c r="F68" s="34"/>
      <c r="G68" s="22">
        <v>1</v>
      </c>
      <c r="H68" s="33">
        <v>10800000</v>
      </c>
      <c r="I68" s="118">
        <v>1</v>
      </c>
      <c r="J68" s="119">
        <v>10800000</v>
      </c>
      <c r="K68" s="134">
        <v>0</v>
      </c>
      <c r="L68" s="135">
        <v>0</v>
      </c>
      <c r="M68" s="120">
        <v>0</v>
      </c>
      <c r="N68" s="127">
        <v>0</v>
      </c>
      <c r="O68" s="145">
        <v>0</v>
      </c>
      <c r="P68" s="153">
        <v>0</v>
      </c>
      <c r="Q68" s="20">
        <f t="shared" si="35"/>
        <v>1</v>
      </c>
      <c r="R68" s="29">
        <f t="shared" si="40"/>
        <v>10800000</v>
      </c>
      <c r="S68" s="90">
        <f t="shared" si="39"/>
        <v>1</v>
      </c>
      <c r="T68" s="29">
        <f t="shared" si="34"/>
        <v>10800000</v>
      </c>
      <c r="U68" s="20">
        <f t="shared" si="37"/>
        <v>1</v>
      </c>
      <c r="V68" s="29">
        <f t="shared" si="31"/>
        <v>10800000</v>
      </c>
      <c r="W68" s="7"/>
    </row>
    <row r="69" spans="1:23" s="11" customFormat="1" ht="57.75" customHeight="1" thickBot="1" x14ac:dyDescent="0.25">
      <c r="A69" s="57" t="s">
        <v>87</v>
      </c>
      <c r="B69" s="2" t="s">
        <v>10</v>
      </c>
      <c r="C69" s="44" t="s">
        <v>88</v>
      </c>
      <c r="D69" s="44" t="s">
        <v>132</v>
      </c>
      <c r="E69" s="12"/>
      <c r="F69" s="34"/>
      <c r="G69" s="30">
        <v>1</v>
      </c>
      <c r="H69" s="34">
        <f>SUM(H70:H93)</f>
        <v>175891420</v>
      </c>
      <c r="I69" s="108">
        <f>J69/H69</f>
        <v>0</v>
      </c>
      <c r="J69" s="114">
        <f>SUM(J70:J93)</f>
        <v>0</v>
      </c>
      <c r="K69" s="132">
        <f>L69/H69</f>
        <v>8.5939086738852866E-2</v>
      </c>
      <c r="L69" s="133">
        <f>SUM(L70:L93)</f>
        <v>15115948</v>
      </c>
      <c r="M69" s="121">
        <v>0</v>
      </c>
      <c r="N69" s="127">
        <v>0</v>
      </c>
      <c r="O69" s="143">
        <v>0</v>
      </c>
      <c r="P69" s="149">
        <v>0</v>
      </c>
      <c r="Q69" s="30">
        <f t="shared" si="35"/>
        <v>8.5939086738852866E-2</v>
      </c>
      <c r="R69" s="104">
        <f t="shared" ref="R69" si="41">SUM(J69,L69,N69,P69)</f>
        <v>15115948</v>
      </c>
      <c r="S69" s="155">
        <f>T69/H69</f>
        <v>8.5939086738852866E-2</v>
      </c>
      <c r="T69" s="104">
        <f t="shared" si="34"/>
        <v>15115948</v>
      </c>
      <c r="U69" s="30">
        <f>V69/H69</f>
        <v>8.5939086738852866E-2</v>
      </c>
      <c r="V69" s="104">
        <f t="shared" si="31"/>
        <v>15115948</v>
      </c>
      <c r="W69" s="7"/>
    </row>
    <row r="70" spans="1:23" s="11" customFormat="1" ht="26.25" customHeight="1" thickBot="1" x14ac:dyDescent="0.25">
      <c r="A70" s="57"/>
      <c r="B70" s="7"/>
      <c r="C70" s="45" t="s">
        <v>89</v>
      </c>
      <c r="D70" s="45" t="s">
        <v>133</v>
      </c>
      <c r="E70" s="12"/>
      <c r="F70" s="34"/>
      <c r="G70" s="22">
        <v>1</v>
      </c>
      <c r="H70" s="34">
        <v>2430000</v>
      </c>
      <c r="I70" s="118">
        <v>0</v>
      </c>
      <c r="J70" s="119">
        <v>0</v>
      </c>
      <c r="K70" s="141">
        <v>0</v>
      </c>
      <c r="L70" s="142">
        <v>0</v>
      </c>
      <c r="M70" s="120">
        <v>0</v>
      </c>
      <c r="N70" s="127">
        <v>0</v>
      </c>
      <c r="O70" s="145">
        <v>0</v>
      </c>
      <c r="P70" s="153">
        <v>0</v>
      </c>
      <c r="Q70" s="20">
        <f t="shared" si="35"/>
        <v>0</v>
      </c>
      <c r="R70" s="29"/>
      <c r="S70" s="20">
        <f>T70/H70</f>
        <v>0</v>
      </c>
      <c r="T70" s="29">
        <f t="shared" si="34"/>
        <v>0</v>
      </c>
      <c r="U70" s="20">
        <f t="shared" si="37"/>
        <v>0</v>
      </c>
      <c r="V70" s="29">
        <f t="shared" si="31"/>
        <v>0</v>
      </c>
      <c r="W70" s="7"/>
    </row>
    <row r="71" spans="1:23" s="11" customFormat="1" ht="39" customHeight="1" thickBot="1" x14ac:dyDescent="0.25">
      <c r="A71" s="51"/>
      <c r="B71" s="7"/>
      <c r="C71" s="45" t="s">
        <v>90</v>
      </c>
      <c r="D71" s="45" t="s">
        <v>134</v>
      </c>
      <c r="E71" s="12"/>
      <c r="F71" s="34"/>
      <c r="G71" s="22">
        <v>1</v>
      </c>
      <c r="H71" s="34">
        <v>3202000</v>
      </c>
      <c r="I71" s="118">
        <v>0</v>
      </c>
      <c r="J71" s="119">
        <v>0</v>
      </c>
      <c r="K71" s="134">
        <v>0.58879999999999999</v>
      </c>
      <c r="L71" s="135">
        <v>2000000</v>
      </c>
      <c r="M71" s="131">
        <v>0</v>
      </c>
      <c r="N71" s="126">
        <v>0</v>
      </c>
      <c r="O71" s="145">
        <v>0</v>
      </c>
      <c r="P71" s="153">
        <v>0</v>
      </c>
      <c r="Q71" s="20">
        <f t="shared" si="35"/>
        <v>0.62460961898813239</v>
      </c>
      <c r="R71" s="29">
        <f t="shared" si="40"/>
        <v>2000000</v>
      </c>
      <c r="S71" s="20">
        <f t="shared" ref="S71:S86" si="42">T71/H71</f>
        <v>0.62460961898813239</v>
      </c>
      <c r="T71" s="29">
        <f t="shared" si="34"/>
        <v>2000000</v>
      </c>
      <c r="U71" s="20">
        <f t="shared" si="37"/>
        <v>0.62460961898813239</v>
      </c>
      <c r="V71" s="29">
        <f t="shared" si="31"/>
        <v>2000000</v>
      </c>
      <c r="W71" s="7"/>
    </row>
    <row r="72" spans="1:23" s="70" customFormat="1" ht="36.75" customHeight="1" thickBot="1" x14ac:dyDescent="0.25">
      <c r="A72" s="77"/>
      <c r="B72" s="78"/>
      <c r="C72" s="60" t="s">
        <v>201</v>
      </c>
      <c r="D72" s="60" t="s">
        <v>152</v>
      </c>
      <c r="E72" s="79"/>
      <c r="F72" s="80"/>
      <c r="G72" s="75">
        <v>1</v>
      </c>
      <c r="H72" s="80">
        <v>1144000</v>
      </c>
      <c r="I72" s="117">
        <v>0</v>
      </c>
      <c r="J72" s="115">
        <v>0</v>
      </c>
      <c r="K72" s="136">
        <v>0.3</v>
      </c>
      <c r="L72" s="137">
        <v>858000</v>
      </c>
      <c r="M72" s="131">
        <v>0</v>
      </c>
      <c r="N72" s="127">
        <v>0</v>
      </c>
      <c r="O72" s="145">
        <v>0</v>
      </c>
      <c r="P72" s="154">
        <v>0</v>
      </c>
      <c r="Q72" s="32">
        <f t="shared" si="35"/>
        <v>0.75</v>
      </c>
      <c r="R72" s="68">
        <f t="shared" si="40"/>
        <v>858000</v>
      </c>
      <c r="S72" s="20">
        <f t="shared" si="42"/>
        <v>0.75</v>
      </c>
      <c r="T72" s="68">
        <f t="shared" si="34"/>
        <v>858000</v>
      </c>
      <c r="U72" s="20">
        <f t="shared" si="37"/>
        <v>0.75</v>
      </c>
      <c r="V72" s="68">
        <f t="shared" si="31"/>
        <v>858000</v>
      </c>
      <c r="W72" s="78"/>
    </row>
    <row r="73" spans="1:23" s="70" customFormat="1" ht="37.5" customHeight="1" thickBot="1" x14ac:dyDescent="0.25">
      <c r="A73" s="77"/>
      <c r="B73" s="78"/>
      <c r="C73" s="60" t="s">
        <v>91</v>
      </c>
      <c r="D73" s="60" t="s">
        <v>153</v>
      </c>
      <c r="E73" s="79"/>
      <c r="F73" s="80"/>
      <c r="G73" s="75">
        <v>1</v>
      </c>
      <c r="H73" s="80">
        <v>292600</v>
      </c>
      <c r="I73" s="117">
        <v>0</v>
      </c>
      <c r="J73" s="115">
        <v>0</v>
      </c>
      <c r="K73" s="136">
        <v>1</v>
      </c>
      <c r="L73" s="137">
        <v>292600</v>
      </c>
      <c r="M73" s="131">
        <v>0</v>
      </c>
      <c r="N73" s="127">
        <v>0</v>
      </c>
      <c r="O73" s="145">
        <v>0</v>
      </c>
      <c r="P73" s="154">
        <v>0</v>
      </c>
      <c r="Q73" s="32">
        <f t="shared" si="35"/>
        <v>1</v>
      </c>
      <c r="R73" s="68">
        <f t="shared" si="40"/>
        <v>292600</v>
      </c>
      <c r="S73" s="20">
        <f t="shared" si="42"/>
        <v>1</v>
      </c>
      <c r="T73" s="68">
        <f t="shared" si="34"/>
        <v>292600</v>
      </c>
      <c r="U73" s="20">
        <f t="shared" si="37"/>
        <v>1</v>
      </c>
      <c r="V73" s="68">
        <f t="shared" si="31"/>
        <v>292600</v>
      </c>
      <c r="W73" s="78"/>
    </row>
    <row r="74" spans="1:23" s="11" customFormat="1" ht="54.75" customHeight="1" thickBot="1" x14ac:dyDescent="0.25">
      <c r="A74" s="38" t="s">
        <v>10</v>
      </c>
      <c r="B74" s="39" t="s">
        <v>10</v>
      </c>
      <c r="C74" s="52" t="s">
        <v>92</v>
      </c>
      <c r="D74" s="49" t="s">
        <v>135</v>
      </c>
      <c r="E74" s="40"/>
      <c r="F74" s="53"/>
      <c r="G74" s="20">
        <v>1</v>
      </c>
      <c r="H74" s="34">
        <v>3890820</v>
      </c>
      <c r="I74" s="110">
        <v>0</v>
      </c>
      <c r="J74" s="111">
        <v>0</v>
      </c>
      <c r="K74" s="134">
        <v>0.45200000000000001</v>
      </c>
      <c r="L74" s="135">
        <v>3745348</v>
      </c>
      <c r="M74" s="131">
        <v>0</v>
      </c>
      <c r="N74" s="127">
        <v>0</v>
      </c>
      <c r="O74" s="145">
        <v>0</v>
      </c>
      <c r="P74" s="146">
        <v>0</v>
      </c>
      <c r="Q74" s="20">
        <f t="shared" si="35"/>
        <v>0.96261148035632593</v>
      </c>
      <c r="R74" s="29">
        <f t="shared" ref="R74" si="43">SUM(J74,L74,N74,P74)</f>
        <v>3745348</v>
      </c>
      <c r="S74" s="20">
        <f>T74/H74</f>
        <v>0.96261148035632593</v>
      </c>
      <c r="T74" s="29">
        <f t="shared" si="34"/>
        <v>3745348</v>
      </c>
      <c r="U74" s="20">
        <f t="shared" si="37"/>
        <v>0.96261148035632593</v>
      </c>
      <c r="V74" s="29">
        <f t="shared" si="31"/>
        <v>3745348</v>
      </c>
      <c r="W74" s="3" t="s">
        <v>10</v>
      </c>
    </row>
    <row r="75" spans="1:23" s="11" customFormat="1" ht="36.75" customHeight="1" thickBot="1" x14ac:dyDescent="0.25">
      <c r="A75" s="38" t="s">
        <v>10</v>
      </c>
      <c r="B75" s="39" t="s">
        <v>10</v>
      </c>
      <c r="C75" s="52" t="s">
        <v>93</v>
      </c>
      <c r="D75" s="49" t="s">
        <v>140</v>
      </c>
      <c r="E75" s="40"/>
      <c r="F75" s="43"/>
      <c r="G75" s="20">
        <v>1</v>
      </c>
      <c r="H75" s="34">
        <v>16500000</v>
      </c>
      <c r="I75" s="110">
        <v>0</v>
      </c>
      <c r="J75" s="111">
        <v>0</v>
      </c>
      <c r="K75" s="134">
        <v>6.2899999999999998E-2</v>
      </c>
      <c r="L75" s="135">
        <v>5720000</v>
      </c>
      <c r="M75" s="131">
        <v>0</v>
      </c>
      <c r="N75" s="127">
        <v>0</v>
      </c>
      <c r="O75" s="145">
        <v>0</v>
      </c>
      <c r="P75" s="146">
        <v>0</v>
      </c>
      <c r="Q75" s="20">
        <f t="shared" si="35"/>
        <v>0.34666666666666668</v>
      </c>
      <c r="R75" s="29">
        <f t="shared" ref="R75:R76" si="44">SUM(J75,L75,N75,P75)</f>
        <v>5720000</v>
      </c>
      <c r="S75" s="20">
        <f t="shared" si="42"/>
        <v>0.34666666666666668</v>
      </c>
      <c r="T75" s="29">
        <f t="shared" si="34"/>
        <v>5720000</v>
      </c>
      <c r="U75" s="20">
        <f t="shared" si="37"/>
        <v>0.34666666666666668</v>
      </c>
      <c r="V75" s="29">
        <f t="shared" si="31"/>
        <v>5720000</v>
      </c>
      <c r="W75" s="3" t="s">
        <v>10</v>
      </c>
    </row>
    <row r="76" spans="1:23" s="11" customFormat="1" ht="48.75" customHeight="1" thickBot="1" x14ac:dyDescent="0.25">
      <c r="A76" s="35"/>
      <c r="B76" s="36"/>
      <c r="C76" s="58" t="s">
        <v>200</v>
      </c>
      <c r="D76" s="58" t="s">
        <v>204</v>
      </c>
      <c r="E76" s="10"/>
      <c r="F76" s="37"/>
      <c r="G76" s="20">
        <v>1</v>
      </c>
      <c r="H76" s="34">
        <v>5700000</v>
      </c>
      <c r="I76" s="110">
        <v>0</v>
      </c>
      <c r="J76" s="111">
        <v>0</v>
      </c>
      <c r="K76" s="134">
        <v>0.22520000000000001</v>
      </c>
      <c r="L76" s="135">
        <v>2500000</v>
      </c>
      <c r="M76" s="131">
        <v>0</v>
      </c>
      <c r="N76" s="127">
        <v>0</v>
      </c>
      <c r="O76" s="145">
        <v>0</v>
      </c>
      <c r="P76" s="146">
        <v>0</v>
      </c>
      <c r="Q76" s="20">
        <f t="shared" si="35"/>
        <v>0.43859649122807015</v>
      </c>
      <c r="R76" s="29">
        <f t="shared" si="44"/>
        <v>2500000</v>
      </c>
      <c r="S76" s="20">
        <f t="shared" si="42"/>
        <v>0.43859649122807015</v>
      </c>
      <c r="T76" s="29">
        <f t="shared" si="34"/>
        <v>2500000</v>
      </c>
      <c r="U76" s="20">
        <f t="shared" si="37"/>
        <v>0.43859649122807015</v>
      </c>
      <c r="V76" s="29">
        <f t="shared" si="31"/>
        <v>2500000</v>
      </c>
      <c r="W76" s="3" t="s">
        <v>10</v>
      </c>
    </row>
    <row r="77" spans="1:23" s="11" customFormat="1" ht="48.75" customHeight="1" thickBot="1" x14ac:dyDescent="0.25">
      <c r="A77" s="38"/>
      <c r="B77" s="39"/>
      <c r="C77" s="52" t="s">
        <v>202</v>
      </c>
      <c r="D77" s="52" t="s">
        <v>203</v>
      </c>
      <c r="E77" s="10"/>
      <c r="F77" s="37"/>
      <c r="G77" s="20">
        <v>1</v>
      </c>
      <c r="H77" s="34">
        <v>1600000</v>
      </c>
      <c r="I77" s="110">
        <v>0</v>
      </c>
      <c r="J77" s="111">
        <v>0</v>
      </c>
      <c r="K77" s="134">
        <v>0.22520000000000001</v>
      </c>
      <c r="L77" s="137">
        <v>0</v>
      </c>
      <c r="M77" s="131">
        <v>0</v>
      </c>
      <c r="N77" s="127">
        <v>0</v>
      </c>
      <c r="O77" s="145">
        <v>0</v>
      </c>
      <c r="P77" s="146">
        <v>0</v>
      </c>
      <c r="Q77" s="20">
        <f t="shared" si="35"/>
        <v>0</v>
      </c>
      <c r="R77" s="68">
        <f t="shared" ref="R77:R94" si="45">SUM(J77,L77,N77,P77)</f>
        <v>0</v>
      </c>
      <c r="S77" s="20">
        <f t="shared" si="42"/>
        <v>0</v>
      </c>
      <c r="T77" s="68">
        <f t="shared" si="34"/>
        <v>0</v>
      </c>
      <c r="U77" s="20">
        <f t="shared" si="37"/>
        <v>0</v>
      </c>
      <c r="V77" s="68">
        <f t="shared" si="31"/>
        <v>0</v>
      </c>
      <c r="W77" s="3"/>
    </row>
    <row r="78" spans="1:23" s="11" customFormat="1" ht="48.75" customHeight="1" thickBot="1" x14ac:dyDescent="0.25">
      <c r="A78" s="38"/>
      <c r="B78" s="39"/>
      <c r="C78" s="52" t="s">
        <v>205</v>
      </c>
      <c r="D78" s="52" t="s">
        <v>206</v>
      </c>
      <c r="E78" s="10"/>
      <c r="F78" s="37"/>
      <c r="G78" s="20">
        <v>1</v>
      </c>
      <c r="H78" s="34">
        <v>800000</v>
      </c>
      <c r="I78" s="110">
        <v>0</v>
      </c>
      <c r="J78" s="111">
        <v>0</v>
      </c>
      <c r="K78" s="134">
        <v>0.22520000000000001</v>
      </c>
      <c r="L78" s="137">
        <v>0</v>
      </c>
      <c r="M78" s="131">
        <v>0</v>
      </c>
      <c r="N78" s="127">
        <v>0</v>
      </c>
      <c r="O78" s="145">
        <v>0</v>
      </c>
      <c r="P78" s="146">
        <v>0</v>
      </c>
      <c r="Q78" s="20">
        <f t="shared" si="35"/>
        <v>0</v>
      </c>
      <c r="R78" s="68">
        <f t="shared" si="45"/>
        <v>0</v>
      </c>
      <c r="S78" s="20">
        <f t="shared" si="42"/>
        <v>0</v>
      </c>
      <c r="T78" s="68">
        <f t="shared" si="34"/>
        <v>0</v>
      </c>
      <c r="U78" s="20">
        <f t="shared" si="37"/>
        <v>0</v>
      </c>
      <c r="V78" s="68">
        <f t="shared" si="31"/>
        <v>0</v>
      </c>
      <c r="W78" s="3"/>
    </row>
    <row r="79" spans="1:23" s="70" customFormat="1" ht="48" customHeight="1" thickBot="1" x14ac:dyDescent="0.25">
      <c r="A79" s="61"/>
      <c r="B79" s="62"/>
      <c r="C79" s="103" t="s">
        <v>159</v>
      </c>
      <c r="D79" s="103" t="s">
        <v>177</v>
      </c>
      <c r="E79" s="73"/>
      <c r="F79" s="74"/>
      <c r="G79" s="32">
        <v>1</v>
      </c>
      <c r="H79" s="67">
        <v>3200000</v>
      </c>
      <c r="I79" s="112">
        <v>0</v>
      </c>
      <c r="J79" s="113">
        <v>0</v>
      </c>
      <c r="K79" s="136">
        <v>0</v>
      </c>
      <c r="L79" s="137">
        <v>0</v>
      </c>
      <c r="M79" s="131">
        <v>0</v>
      </c>
      <c r="N79" s="127">
        <v>0</v>
      </c>
      <c r="O79" s="145">
        <v>0</v>
      </c>
      <c r="P79" s="148">
        <v>0</v>
      </c>
      <c r="Q79" s="32">
        <f t="shared" si="35"/>
        <v>0</v>
      </c>
      <c r="R79" s="68">
        <f t="shared" si="45"/>
        <v>0</v>
      </c>
      <c r="S79" s="20">
        <f>T79/H79</f>
        <v>0</v>
      </c>
      <c r="T79" s="68">
        <f t="shared" si="34"/>
        <v>0</v>
      </c>
      <c r="U79" s="20">
        <f t="shared" si="37"/>
        <v>0</v>
      </c>
      <c r="V79" s="68">
        <f t="shared" si="31"/>
        <v>0</v>
      </c>
      <c r="W79" s="69" t="s">
        <v>10</v>
      </c>
    </row>
    <row r="80" spans="1:23" s="70" customFormat="1" ht="36" customHeight="1" thickBot="1" x14ac:dyDescent="0.25">
      <c r="A80" s="94"/>
      <c r="B80" s="62"/>
      <c r="C80" s="103" t="s">
        <v>178</v>
      </c>
      <c r="D80" s="103" t="s">
        <v>180</v>
      </c>
      <c r="E80" s="73"/>
      <c r="F80" s="74"/>
      <c r="G80" s="32">
        <v>1</v>
      </c>
      <c r="H80" s="67">
        <v>6390000</v>
      </c>
      <c r="I80" s="112">
        <v>0</v>
      </c>
      <c r="J80" s="113">
        <v>0</v>
      </c>
      <c r="K80" s="136">
        <v>0</v>
      </c>
      <c r="L80" s="137">
        <v>0</v>
      </c>
      <c r="M80" s="131">
        <v>0</v>
      </c>
      <c r="N80" s="127">
        <v>0</v>
      </c>
      <c r="O80" s="145">
        <v>0</v>
      </c>
      <c r="P80" s="148">
        <v>0</v>
      </c>
      <c r="Q80" s="32">
        <f t="shared" si="35"/>
        <v>0</v>
      </c>
      <c r="R80" s="68">
        <f t="shared" ref="R80:R93" si="46">SUM(J80,L80,N80,P80)</f>
        <v>0</v>
      </c>
      <c r="S80" s="20">
        <f t="shared" si="42"/>
        <v>0</v>
      </c>
      <c r="T80" s="68">
        <f t="shared" si="34"/>
        <v>0</v>
      </c>
      <c r="U80" s="20">
        <f t="shared" si="37"/>
        <v>0</v>
      </c>
      <c r="V80" s="68">
        <f t="shared" si="31"/>
        <v>0</v>
      </c>
      <c r="W80" s="69" t="s">
        <v>10</v>
      </c>
    </row>
    <row r="81" spans="1:23" s="70" customFormat="1" ht="42" customHeight="1" thickBot="1" x14ac:dyDescent="0.25">
      <c r="A81" s="94"/>
      <c r="B81" s="62"/>
      <c r="C81" s="64" t="s">
        <v>160</v>
      </c>
      <c r="D81" s="64" t="s">
        <v>179</v>
      </c>
      <c r="E81" s="73"/>
      <c r="F81" s="74"/>
      <c r="G81" s="32">
        <v>1</v>
      </c>
      <c r="H81" s="67">
        <v>90000</v>
      </c>
      <c r="I81" s="112">
        <v>0</v>
      </c>
      <c r="J81" s="113">
        <v>0</v>
      </c>
      <c r="K81" s="136">
        <v>0</v>
      </c>
      <c r="L81" s="137">
        <v>0</v>
      </c>
      <c r="M81" s="131">
        <v>0</v>
      </c>
      <c r="N81" s="127">
        <v>0</v>
      </c>
      <c r="O81" s="145">
        <v>0</v>
      </c>
      <c r="P81" s="148">
        <v>0</v>
      </c>
      <c r="Q81" s="32">
        <f t="shared" si="35"/>
        <v>0</v>
      </c>
      <c r="R81" s="68">
        <f t="shared" si="46"/>
        <v>0</v>
      </c>
      <c r="S81" s="20">
        <f t="shared" si="42"/>
        <v>0</v>
      </c>
      <c r="T81" s="68">
        <f t="shared" si="34"/>
        <v>0</v>
      </c>
      <c r="U81" s="20">
        <f t="shared" si="37"/>
        <v>0</v>
      </c>
      <c r="V81" s="68">
        <f t="shared" si="31"/>
        <v>0</v>
      </c>
      <c r="W81" s="69" t="s">
        <v>10</v>
      </c>
    </row>
    <row r="82" spans="1:23" s="70" customFormat="1" ht="42" customHeight="1" thickBot="1" x14ac:dyDescent="0.25">
      <c r="A82" s="94"/>
      <c r="B82" s="62"/>
      <c r="C82" s="64" t="s">
        <v>161</v>
      </c>
      <c r="D82" s="64" t="s">
        <v>181</v>
      </c>
      <c r="E82" s="73"/>
      <c r="F82" s="74"/>
      <c r="G82" s="32">
        <v>1</v>
      </c>
      <c r="H82" s="67">
        <v>3000000</v>
      </c>
      <c r="I82" s="112">
        <v>0</v>
      </c>
      <c r="J82" s="113">
        <v>0</v>
      </c>
      <c r="K82" s="136">
        <v>0</v>
      </c>
      <c r="L82" s="137">
        <v>0</v>
      </c>
      <c r="M82" s="131">
        <v>0</v>
      </c>
      <c r="N82" s="127">
        <v>0</v>
      </c>
      <c r="O82" s="145">
        <v>0</v>
      </c>
      <c r="P82" s="148">
        <v>0</v>
      </c>
      <c r="Q82" s="32">
        <f t="shared" si="35"/>
        <v>0</v>
      </c>
      <c r="R82" s="68">
        <f t="shared" si="46"/>
        <v>0</v>
      </c>
      <c r="S82" s="20">
        <f t="shared" si="42"/>
        <v>0</v>
      </c>
      <c r="T82" s="68">
        <f t="shared" si="34"/>
        <v>0</v>
      </c>
      <c r="U82" s="20">
        <f t="shared" si="37"/>
        <v>0</v>
      </c>
      <c r="V82" s="68">
        <f t="shared" si="31"/>
        <v>0</v>
      </c>
      <c r="W82" s="69" t="s">
        <v>10</v>
      </c>
    </row>
    <row r="83" spans="1:23" s="70" customFormat="1" ht="42" customHeight="1" thickBot="1" x14ac:dyDescent="0.25">
      <c r="A83" s="94"/>
      <c r="B83" s="62"/>
      <c r="C83" s="64" t="s">
        <v>162</v>
      </c>
      <c r="D83" s="64" t="s">
        <v>182</v>
      </c>
      <c r="E83" s="73"/>
      <c r="F83" s="74"/>
      <c r="G83" s="32">
        <v>1</v>
      </c>
      <c r="H83" s="67">
        <v>3000000</v>
      </c>
      <c r="I83" s="112">
        <v>0</v>
      </c>
      <c r="J83" s="113">
        <v>0</v>
      </c>
      <c r="K83" s="136">
        <v>0</v>
      </c>
      <c r="L83" s="137">
        <v>0</v>
      </c>
      <c r="M83" s="131">
        <v>0</v>
      </c>
      <c r="N83" s="127">
        <v>0</v>
      </c>
      <c r="O83" s="145">
        <v>0</v>
      </c>
      <c r="P83" s="148">
        <v>0</v>
      </c>
      <c r="Q83" s="32">
        <f t="shared" si="35"/>
        <v>0</v>
      </c>
      <c r="R83" s="68">
        <f t="shared" si="46"/>
        <v>0</v>
      </c>
      <c r="S83" s="20">
        <f>T83/H83</f>
        <v>0</v>
      </c>
      <c r="T83" s="68">
        <f t="shared" si="34"/>
        <v>0</v>
      </c>
      <c r="U83" s="20">
        <f t="shared" si="37"/>
        <v>0</v>
      </c>
      <c r="V83" s="68">
        <f t="shared" si="31"/>
        <v>0</v>
      </c>
      <c r="W83" s="69" t="s">
        <v>10</v>
      </c>
    </row>
    <row r="84" spans="1:23" s="70" customFormat="1" ht="41.25" customHeight="1" thickBot="1" x14ac:dyDescent="0.25">
      <c r="A84" s="94"/>
      <c r="B84" s="62"/>
      <c r="C84" s="103" t="s">
        <v>163</v>
      </c>
      <c r="D84" s="64" t="s">
        <v>183</v>
      </c>
      <c r="E84" s="73"/>
      <c r="F84" s="74"/>
      <c r="G84" s="32">
        <v>1</v>
      </c>
      <c r="H84" s="67">
        <v>9000000</v>
      </c>
      <c r="I84" s="112">
        <v>0</v>
      </c>
      <c r="J84" s="113">
        <v>0</v>
      </c>
      <c r="K84" s="136">
        <v>0</v>
      </c>
      <c r="L84" s="137">
        <v>0</v>
      </c>
      <c r="M84" s="131">
        <v>0</v>
      </c>
      <c r="N84" s="127">
        <v>0</v>
      </c>
      <c r="O84" s="145">
        <v>0</v>
      </c>
      <c r="P84" s="148">
        <v>0</v>
      </c>
      <c r="Q84" s="32">
        <f t="shared" si="35"/>
        <v>0</v>
      </c>
      <c r="R84" s="68">
        <f t="shared" si="46"/>
        <v>0</v>
      </c>
      <c r="S84" s="20">
        <f t="shared" si="42"/>
        <v>0</v>
      </c>
      <c r="T84" s="68">
        <f t="shared" si="34"/>
        <v>0</v>
      </c>
      <c r="U84" s="20">
        <f t="shared" si="37"/>
        <v>0</v>
      </c>
      <c r="V84" s="68">
        <f t="shared" si="31"/>
        <v>0</v>
      </c>
      <c r="W84" s="69" t="s">
        <v>10</v>
      </c>
    </row>
    <row r="85" spans="1:23" s="70" customFormat="1" ht="49.5" customHeight="1" thickBot="1" x14ac:dyDescent="0.3">
      <c r="A85" s="94"/>
      <c r="B85" s="62"/>
      <c r="C85" s="72" t="s">
        <v>164</v>
      </c>
      <c r="D85" s="76" t="s">
        <v>154</v>
      </c>
      <c r="E85" s="73"/>
      <c r="F85" s="74"/>
      <c r="G85" s="32">
        <v>1</v>
      </c>
      <c r="H85" s="67">
        <v>63000000</v>
      </c>
      <c r="I85" s="112">
        <v>0</v>
      </c>
      <c r="J85" s="113">
        <v>0</v>
      </c>
      <c r="K85" s="136">
        <v>0</v>
      </c>
      <c r="L85" s="137">
        <v>0</v>
      </c>
      <c r="M85" s="131">
        <v>0</v>
      </c>
      <c r="N85" s="127">
        <v>0</v>
      </c>
      <c r="O85" s="145">
        <v>0</v>
      </c>
      <c r="P85" s="148">
        <v>0</v>
      </c>
      <c r="Q85" s="32">
        <f t="shared" si="35"/>
        <v>0</v>
      </c>
      <c r="R85" s="68">
        <f t="shared" ref="R85:T91" si="47">SUM(J85,L85,N85,P85)</f>
        <v>0</v>
      </c>
      <c r="S85" s="20">
        <f t="shared" si="42"/>
        <v>0</v>
      </c>
      <c r="T85" s="68">
        <f t="shared" si="34"/>
        <v>0</v>
      </c>
      <c r="U85" s="20">
        <f t="shared" si="37"/>
        <v>0</v>
      </c>
      <c r="V85" s="68">
        <f t="shared" si="31"/>
        <v>0</v>
      </c>
      <c r="W85" s="69" t="s">
        <v>10</v>
      </c>
    </row>
    <row r="86" spans="1:23" s="70" customFormat="1" ht="42" customHeight="1" thickBot="1" x14ac:dyDescent="0.25">
      <c r="A86" s="94"/>
      <c r="B86" s="62"/>
      <c r="C86" s="76" t="s">
        <v>165</v>
      </c>
      <c r="D86" s="64" t="s">
        <v>184</v>
      </c>
      <c r="E86" s="73"/>
      <c r="F86" s="74"/>
      <c r="G86" s="32">
        <v>1</v>
      </c>
      <c r="H86" s="67">
        <v>90000</v>
      </c>
      <c r="I86" s="112">
        <v>0</v>
      </c>
      <c r="J86" s="113">
        <v>0</v>
      </c>
      <c r="K86" s="136">
        <v>0</v>
      </c>
      <c r="L86" s="137">
        <v>0</v>
      </c>
      <c r="M86" s="131">
        <v>0</v>
      </c>
      <c r="N86" s="127">
        <v>0</v>
      </c>
      <c r="O86" s="145">
        <v>0</v>
      </c>
      <c r="P86" s="148">
        <v>0</v>
      </c>
      <c r="Q86" s="32">
        <f t="shared" si="35"/>
        <v>0</v>
      </c>
      <c r="R86" s="68">
        <f t="shared" si="47"/>
        <v>0</v>
      </c>
      <c r="S86" s="20">
        <f t="shared" si="42"/>
        <v>0</v>
      </c>
      <c r="T86" s="68">
        <f t="shared" si="34"/>
        <v>0</v>
      </c>
      <c r="U86" s="20">
        <f t="shared" si="37"/>
        <v>0</v>
      </c>
      <c r="V86" s="68">
        <f t="shared" si="31"/>
        <v>0</v>
      </c>
      <c r="W86" s="69"/>
    </row>
    <row r="87" spans="1:23" s="70" customFormat="1" ht="42" customHeight="1" thickBot="1" x14ac:dyDescent="0.25">
      <c r="A87" s="94"/>
      <c r="B87" s="62"/>
      <c r="C87" s="76" t="s">
        <v>166</v>
      </c>
      <c r="D87" s="76" t="s">
        <v>185</v>
      </c>
      <c r="E87" s="73"/>
      <c r="F87" s="74"/>
      <c r="G87" s="32">
        <v>1</v>
      </c>
      <c r="H87" s="67">
        <v>572000</v>
      </c>
      <c r="I87" s="112">
        <v>0</v>
      </c>
      <c r="J87" s="113">
        <v>0</v>
      </c>
      <c r="K87" s="136">
        <v>0</v>
      </c>
      <c r="L87" s="137">
        <v>0</v>
      </c>
      <c r="M87" s="131">
        <v>0</v>
      </c>
      <c r="N87" s="127">
        <v>0</v>
      </c>
      <c r="O87" s="145">
        <v>0</v>
      </c>
      <c r="P87" s="148">
        <v>0</v>
      </c>
      <c r="Q87" s="32">
        <f t="shared" si="35"/>
        <v>0</v>
      </c>
      <c r="R87" s="68">
        <f t="shared" si="47"/>
        <v>0</v>
      </c>
      <c r="S87" s="20">
        <f>T87/H87</f>
        <v>0</v>
      </c>
      <c r="T87" s="68">
        <f t="shared" si="34"/>
        <v>0</v>
      </c>
      <c r="U87" s="20">
        <f t="shared" si="37"/>
        <v>0</v>
      </c>
      <c r="V87" s="68">
        <f t="shared" si="31"/>
        <v>0</v>
      </c>
      <c r="W87" s="69" t="s">
        <v>10</v>
      </c>
    </row>
    <row r="88" spans="1:23" s="70" customFormat="1" ht="42" customHeight="1" thickBot="1" x14ac:dyDescent="0.3">
      <c r="A88" s="94"/>
      <c r="B88" s="62"/>
      <c r="C88" s="93" t="s">
        <v>167</v>
      </c>
      <c r="D88" s="64" t="s">
        <v>183</v>
      </c>
      <c r="E88" s="73"/>
      <c r="F88" s="74"/>
      <c r="G88" s="32">
        <v>1</v>
      </c>
      <c r="H88" s="67">
        <v>5150000</v>
      </c>
      <c r="I88" s="112">
        <v>0</v>
      </c>
      <c r="J88" s="113">
        <v>0</v>
      </c>
      <c r="K88" s="136">
        <v>0</v>
      </c>
      <c r="L88" s="137">
        <v>0</v>
      </c>
      <c r="M88" s="131">
        <v>0</v>
      </c>
      <c r="N88" s="127">
        <v>0</v>
      </c>
      <c r="O88" s="145">
        <v>0</v>
      </c>
      <c r="P88" s="148">
        <v>0</v>
      </c>
      <c r="Q88" s="32">
        <f t="shared" si="35"/>
        <v>0</v>
      </c>
      <c r="R88" s="68">
        <f t="shared" si="47"/>
        <v>0</v>
      </c>
      <c r="S88" s="20">
        <f>T88/H88</f>
        <v>0</v>
      </c>
      <c r="T88" s="68">
        <f t="shared" si="34"/>
        <v>0</v>
      </c>
      <c r="U88" s="20">
        <f t="shared" si="37"/>
        <v>0</v>
      </c>
      <c r="V88" s="68">
        <f t="shared" si="31"/>
        <v>0</v>
      </c>
      <c r="W88" s="69" t="s">
        <v>10</v>
      </c>
    </row>
    <row r="89" spans="1:23" s="70" customFormat="1" ht="42" customHeight="1" thickBot="1" x14ac:dyDescent="0.3">
      <c r="A89" s="94"/>
      <c r="B89" s="62"/>
      <c r="C89" s="72" t="s">
        <v>168</v>
      </c>
      <c r="D89" s="76" t="s">
        <v>154</v>
      </c>
      <c r="E89" s="73"/>
      <c r="F89" s="74"/>
      <c r="G89" s="32">
        <v>1</v>
      </c>
      <c r="H89" s="67">
        <v>36000000</v>
      </c>
      <c r="I89" s="112">
        <v>0</v>
      </c>
      <c r="J89" s="113">
        <v>0</v>
      </c>
      <c r="K89" s="136">
        <v>0</v>
      </c>
      <c r="L89" s="137">
        <v>0</v>
      </c>
      <c r="M89" s="131">
        <v>0</v>
      </c>
      <c r="N89" s="127">
        <v>0</v>
      </c>
      <c r="O89" s="145">
        <v>0</v>
      </c>
      <c r="P89" s="148">
        <v>0</v>
      </c>
      <c r="Q89" s="32">
        <f t="shared" si="35"/>
        <v>0</v>
      </c>
      <c r="R89" s="68">
        <f t="shared" si="47"/>
        <v>0</v>
      </c>
      <c r="S89" s="20">
        <f t="shared" ref="S89:S91" si="48">T89/H89</f>
        <v>0</v>
      </c>
      <c r="T89" s="68">
        <f t="shared" si="47"/>
        <v>0</v>
      </c>
      <c r="U89" s="20">
        <f t="shared" si="37"/>
        <v>0</v>
      </c>
      <c r="V89" s="68">
        <f t="shared" si="31"/>
        <v>0</v>
      </c>
      <c r="W89" s="69" t="s">
        <v>10</v>
      </c>
    </row>
    <row r="90" spans="1:23" s="70" customFormat="1" ht="42" customHeight="1" thickBot="1" x14ac:dyDescent="0.25">
      <c r="A90" s="94"/>
      <c r="B90" s="62"/>
      <c r="C90" s="64" t="s">
        <v>169</v>
      </c>
      <c r="D90" s="76" t="s">
        <v>186</v>
      </c>
      <c r="E90" s="73"/>
      <c r="F90" s="74"/>
      <c r="G90" s="32">
        <v>1</v>
      </c>
      <c r="H90" s="67">
        <v>50000</v>
      </c>
      <c r="I90" s="112">
        <v>0</v>
      </c>
      <c r="J90" s="113">
        <v>0</v>
      </c>
      <c r="K90" s="136">
        <v>0</v>
      </c>
      <c r="L90" s="137">
        <v>0</v>
      </c>
      <c r="M90" s="131">
        <v>0</v>
      </c>
      <c r="N90" s="127">
        <v>0</v>
      </c>
      <c r="O90" s="145">
        <v>0</v>
      </c>
      <c r="P90" s="148">
        <v>0</v>
      </c>
      <c r="Q90" s="32">
        <f t="shared" si="35"/>
        <v>0</v>
      </c>
      <c r="R90" s="68">
        <f t="shared" si="47"/>
        <v>0</v>
      </c>
      <c r="S90" s="20">
        <f t="shared" si="48"/>
        <v>0</v>
      </c>
      <c r="T90" s="68">
        <f t="shared" si="47"/>
        <v>0</v>
      </c>
      <c r="U90" s="20">
        <f t="shared" si="37"/>
        <v>0</v>
      </c>
      <c r="V90" s="68">
        <f t="shared" si="31"/>
        <v>0</v>
      </c>
      <c r="W90" s="69" t="s">
        <v>10</v>
      </c>
    </row>
    <row r="91" spans="1:23" s="70" customFormat="1" ht="42" customHeight="1" thickBot="1" x14ac:dyDescent="0.25">
      <c r="A91" s="94"/>
      <c r="B91" s="62"/>
      <c r="C91" s="64" t="s">
        <v>170</v>
      </c>
      <c r="D91" s="76" t="s">
        <v>187</v>
      </c>
      <c r="E91" s="73"/>
      <c r="F91" s="74"/>
      <c r="G91" s="32">
        <v>1</v>
      </c>
      <c r="H91" s="67">
        <v>10300000</v>
      </c>
      <c r="I91" s="112">
        <v>0</v>
      </c>
      <c r="J91" s="113">
        <v>0</v>
      </c>
      <c r="K91" s="136">
        <v>0</v>
      </c>
      <c r="L91" s="137">
        <v>0</v>
      </c>
      <c r="M91" s="131">
        <v>0</v>
      </c>
      <c r="N91" s="127">
        <v>0</v>
      </c>
      <c r="O91" s="145">
        <v>0</v>
      </c>
      <c r="P91" s="148">
        <v>0</v>
      </c>
      <c r="Q91" s="32">
        <f t="shared" si="35"/>
        <v>0</v>
      </c>
      <c r="R91" s="68">
        <f t="shared" si="47"/>
        <v>0</v>
      </c>
      <c r="S91" s="20">
        <f t="shared" si="48"/>
        <v>0</v>
      </c>
      <c r="T91" s="68">
        <f t="shared" ref="T91:T100" si="49">R91</f>
        <v>0</v>
      </c>
      <c r="U91" s="20">
        <f t="shared" si="37"/>
        <v>0</v>
      </c>
      <c r="V91" s="68">
        <f t="shared" si="31"/>
        <v>0</v>
      </c>
      <c r="W91" s="69" t="s">
        <v>10</v>
      </c>
    </row>
    <row r="92" spans="1:23" s="70" customFormat="1" ht="42" customHeight="1" thickBot="1" x14ac:dyDescent="0.25">
      <c r="A92" s="94"/>
      <c r="B92" s="62"/>
      <c r="C92" s="64" t="s">
        <v>171</v>
      </c>
      <c r="D92" s="76" t="s">
        <v>188</v>
      </c>
      <c r="E92" s="73"/>
      <c r="F92" s="74"/>
      <c r="G92" s="32">
        <v>1</v>
      </c>
      <c r="H92" s="67">
        <v>400000</v>
      </c>
      <c r="I92" s="112">
        <v>0</v>
      </c>
      <c r="J92" s="113">
        <v>0</v>
      </c>
      <c r="K92" s="136">
        <v>0</v>
      </c>
      <c r="L92" s="137">
        <v>0</v>
      </c>
      <c r="M92" s="131">
        <v>0</v>
      </c>
      <c r="N92" s="127">
        <v>0</v>
      </c>
      <c r="O92" s="145">
        <v>0</v>
      </c>
      <c r="P92" s="148">
        <v>0</v>
      </c>
      <c r="Q92" s="32">
        <f t="shared" si="35"/>
        <v>0</v>
      </c>
      <c r="R92" s="68">
        <f t="shared" ref="R92" si="50">SUM(J92,L92,N92,P92)</f>
        <v>0</v>
      </c>
      <c r="S92" s="20">
        <f>T92/H92</f>
        <v>0</v>
      </c>
      <c r="T92" s="68">
        <f t="shared" si="49"/>
        <v>0</v>
      </c>
      <c r="U92" s="20">
        <f t="shared" si="37"/>
        <v>0</v>
      </c>
      <c r="V92" s="68">
        <f t="shared" si="31"/>
        <v>0</v>
      </c>
      <c r="W92" s="69" t="s">
        <v>10</v>
      </c>
    </row>
    <row r="93" spans="1:23" s="70" customFormat="1" ht="42" customHeight="1" thickBot="1" x14ac:dyDescent="0.3">
      <c r="A93" s="94"/>
      <c r="B93" s="71"/>
      <c r="C93" s="72" t="s">
        <v>172</v>
      </c>
      <c r="D93" s="64" t="s">
        <v>189</v>
      </c>
      <c r="E93" s="73"/>
      <c r="F93" s="74"/>
      <c r="G93" s="32">
        <v>1</v>
      </c>
      <c r="H93" s="67">
        <v>90000</v>
      </c>
      <c r="I93" s="112">
        <v>0</v>
      </c>
      <c r="J93" s="113">
        <v>0</v>
      </c>
      <c r="K93" s="136">
        <v>0</v>
      </c>
      <c r="L93" s="137">
        <v>0</v>
      </c>
      <c r="M93" s="131">
        <v>0</v>
      </c>
      <c r="N93" s="127">
        <v>0</v>
      </c>
      <c r="O93" s="145">
        <v>0</v>
      </c>
      <c r="P93" s="148">
        <v>0</v>
      </c>
      <c r="Q93" s="32">
        <f t="shared" si="35"/>
        <v>0</v>
      </c>
      <c r="R93" s="68">
        <f t="shared" si="46"/>
        <v>0</v>
      </c>
      <c r="S93" s="20">
        <f t="shared" ref="S93" si="51">T93/H93</f>
        <v>0</v>
      </c>
      <c r="T93" s="68">
        <f t="shared" si="49"/>
        <v>0</v>
      </c>
      <c r="U93" s="20">
        <f t="shared" si="37"/>
        <v>0</v>
      </c>
      <c r="V93" s="68">
        <f t="shared" si="31"/>
        <v>0</v>
      </c>
      <c r="W93" s="69" t="s">
        <v>10</v>
      </c>
    </row>
    <row r="94" spans="1:23" s="11" customFormat="1" ht="60.75" customHeight="1" thickBot="1" x14ac:dyDescent="0.25">
      <c r="A94" s="57" t="s">
        <v>94</v>
      </c>
      <c r="B94" s="2" t="s">
        <v>10</v>
      </c>
      <c r="C94" s="101" t="s">
        <v>95</v>
      </c>
      <c r="D94" s="102" t="s">
        <v>136</v>
      </c>
      <c r="E94" s="10"/>
      <c r="F94" s="37"/>
      <c r="G94" s="30">
        <v>1</v>
      </c>
      <c r="H94" s="100">
        <f>SUM(H95:H100)</f>
        <v>45776000</v>
      </c>
      <c r="I94" s="108">
        <f>J94/H94</f>
        <v>0.19005592450192241</v>
      </c>
      <c r="J94" s="116">
        <f>SUM(J95:J100)</f>
        <v>8700000</v>
      </c>
      <c r="K94" s="132">
        <f>L94/H94</f>
        <v>0.28639461726668997</v>
      </c>
      <c r="L94" s="140">
        <f>SUM(L95:L100)</f>
        <v>13110000</v>
      </c>
      <c r="M94" s="121">
        <v>0</v>
      </c>
      <c r="N94" s="127">
        <v>0</v>
      </c>
      <c r="O94" s="143">
        <v>0</v>
      </c>
      <c r="P94" s="146">
        <v>0</v>
      </c>
      <c r="Q94" s="30">
        <f t="shared" si="35"/>
        <v>0.47645054176861235</v>
      </c>
      <c r="R94" s="104">
        <f t="shared" si="45"/>
        <v>21810000</v>
      </c>
      <c r="S94" s="30">
        <f>T94/H94</f>
        <v>0.47645054176861235</v>
      </c>
      <c r="T94" s="104">
        <f t="shared" si="49"/>
        <v>21810000</v>
      </c>
      <c r="U94" s="30">
        <f>V94/H94</f>
        <v>0.47645054176861235</v>
      </c>
      <c r="V94" s="104">
        <f t="shared" si="31"/>
        <v>21810000</v>
      </c>
      <c r="W94" s="3" t="s">
        <v>10</v>
      </c>
    </row>
    <row r="95" spans="1:23" s="11" customFormat="1" ht="36.75" customHeight="1" thickBot="1" x14ac:dyDescent="0.25">
      <c r="A95" s="54"/>
      <c r="B95" s="7"/>
      <c r="C95" s="45" t="s">
        <v>96</v>
      </c>
      <c r="D95" s="45" t="s">
        <v>137</v>
      </c>
      <c r="E95" s="12"/>
      <c r="F95" s="34"/>
      <c r="G95" s="22">
        <v>1</v>
      </c>
      <c r="H95" s="33">
        <v>34800000</v>
      </c>
      <c r="I95" s="118">
        <v>0.25</v>
      </c>
      <c r="J95" s="119">
        <v>8700000</v>
      </c>
      <c r="K95" s="134">
        <v>0.17</v>
      </c>
      <c r="L95" s="135">
        <v>5800000</v>
      </c>
      <c r="M95" s="120">
        <v>0</v>
      </c>
      <c r="N95" s="127">
        <v>0</v>
      </c>
      <c r="O95" s="145">
        <v>0</v>
      </c>
      <c r="P95" s="153">
        <v>0</v>
      </c>
      <c r="Q95" s="20">
        <f t="shared" si="35"/>
        <v>0.41666666666666669</v>
      </c>
      <c r="R95" s="29">
        <f t="shared" ref="R95:R97" si="52">SUM(J95,L95,N95,P95)</f>
        <v>14500000</v>
      </c>
      <c r="S95" s="20">
        <f>T95/H95</f>
        <v>0.41666666666666669</v>
      </c>
      <c r="T95" s="29">
        <f t="shared" si="49"/>
        <v>14500000</v>
      </c>
      <c r="U95" s="90">
        <f>V95/H95</f>
        <v>0.41666666666666669</v>
      </c>
      <c r="V95" s="29">
        <f t="shared" si="31"/>
        <v>14500000</v>
      </c>
      <c r="W95" s="7"/>
    </row>
    <row r="96" spans="1:23" s="11" customFormat="1" ht="72" customHeight="1" thickBot="1" x14ac:dyDescent="0.25">
      <c r="A96" s="88"/>
      <c r="B96" s="95"/>
      <c r="C96" s="45" t="s">
        <v>173</v>
      </c>
      <c r="D96" s="45" t="s">
        <v>138</v>
      </c>
      <c r="E96" s="12"/>
      <c r="F96" s="34"/>
      <c r="G96" s="22">
        <v>1</v>
      </c>
      <c r="H96" s="33">
        <v>5390000</v>
      </c>
      <c r="I96" s="118">
        <v>0</v>
      </c>
      <c r="J96" s="119">
        <v>0</v>
      </c>
      <c r="K96" s="134">
        <v>0.57110000000000005</v>
      </c>
      <c r="L96" s="135">
        <v>4500000</v>
      </c>
      <c r="M96" s="120">
        <v>0</v>
      </c>
      <c r="N96" s="127">
        <v>0</v>
      </c>
      <c r="O96" s="145">
        <v>0</v>
      </c>
      <c r="P96" s="153">
        <v>0</v>
      </c>
      <c r="Q96" s="20">
        <f t="shared" si="35"/>
        <v>0.83487940630797774</v>
      </c>
      <c r="R96" s="29">
        <f t="shared" si="52"/>
        <v>4500000</v>
      </c>
      <c r="S96" s="20">
        <f t="shared" ref="S96:S97" si="53">T96/H96</f>
        <v>0.83487940630797774</v>
      </c>
      <c r="T96" s="29">
        <f t="shared" si="49"/>
        <v>4500000</v>
      </c>
      <c r="U96" s="90">
        <f t="shared" ref="U96:U100" si="54">V96/H96</f>
        <v>0.83487940630797774</v>
      </c>
      <c r="V96" s="29">
        <f t="shared" si="31"/>
        <v>4500000</v>
      </c>
      <c r="W96" s="7"/>
    </row>
    <row r="97" spans="1:23" s="11" customFormat="1" ht="76.5" customHeight="1" thickBot="1" x14ac:dyDescent="0.25">
      <c r="A97" s="98"/>
      <c r="B97" s="99"/>
      <c r="C97" s="45" t="s">
        <v>174</v>
      </c>
      <c r="D97" s="45" t="s">
        <v>208</v>
      </c>
      <c r="E97" s="12"/>
      <c r="F97" s="34"/>
      <c r="G97" s="22">
        <v>1</v>
      </c>
      <c r="H97" s="33">
        <v>2490000</v>
      </c>
      <c r="I97" s="118">
        <v>0</v>
      </c>
      <c r="J97" s="119">
        <v>0</v>
      </c>
      <c r="K97" s="134">
        <v>0</v>
      </c>
      <c r="L97" s="135">
        <v>0</v>
      </c>
      <c r="M97" s="120">
        <v>0</v>
      </c>
      <c r="N97" s="127">
        <v>0</v>
      </c>
      <c r="O97" s="145">
        <v>0</v>
      </c>
      <c r="P97" s="153">
        <v>0</v>
      </c>
      <c r="Q97" s="20">
        <f t="shared" si="35"/>
        <v>0</v>
      </c>
      <c r="R97" s="29">
        <f t="shared" si="52"/>
        <v>0</v>
      </c>
      <c r="S97" s="20">
        <f t="shared" si="53"/>
        <v>0</v>
      </c>
      <c r="T97" s="29">
        <f t="shared" si="49"/>
        <v>0</v>
      </c>
      <c r="U97" s="90">
        <f t="shared" si="54"/>
        <v>0</v>
      </c>
      <c r="V97" s="29">
        <f t="shared" si="31"/>
        <v>0</v>
      </c>
      <c r="W97" s="7"/>
    </row>
    <row r="98" spans="1:23" s="11" customFormat="1" ht="55.5" customHeight="1" thickBot="1" x14ac:dyDescent="0.25">
      <c r="A98" s="96"/>
      <c r="B98" s="97"/>
      <c r="C98" s="52" t="s">
        <v>175</v>
      </c>
      <c r="D98" s="106" t="s">
        <v>139</v>
      </c>
      <c r="E98" s="40"/>
      <c r="F98" s="41"/>
      <c r="G98" s="20">
        <v>1</v>
      </c>
      <c r="H98" s="33">
        <v>24000</v>
      </c>
      <c r="I98" s="110">
        <v>0</v>
      </c>
      <c r="J98" s="111">
        <v>0</v>
      </c>
      <c r="K98" s="134">
        <v>0.5</v>
      </c>
      <c r="L98" s="135">
        <v>24000</v>
      </c>
      <c r="M98" s="120">
        <v>0</v>
      </c>
      <c r="N98" s="127">
        <v>0</v>
      </c>
      <c r="O98" s="145">
        <v>0</v>
      </c>
      <c r="P98" s="146">
        <v>0</v>
      </c>
      <c r="Q98" s="20">
        <f t="shared" si="35"/>
        <v>1</v>
      </c>
      <c r="R98" s="29">
        <f t="shared" ref="R98:R100" si="55">SUM(J98,L98,N98,P98)</f>
        <v>24000</v>
      </c>
      <c r="S98" s="20">
        <f>T98/H98</f>
        <v>1</v>
      </c>
      <c r="T98" s="29">
        <f t="shared" si="49"/>
        <v>24000</v>
      </c>
      <c r="U98" s="90">
        <f t="shared" si="54"/>
        <v>1</v>
      </c>
      <c r="V98" s="29">
        <f t="shared" si="31"/>
        <v>24000</v>
      </c>
      <c r="W98" s="3" t="s">
        <v>10</v>
      </c>
    </row>
    <row r="99" spans="1:23" s="70" customFormat="1" ht="38.25" customHeight="1" thickBot="1" x14ac:dyDescent="0.25">
      <c r="A99" s="61"/>
      <c r="B99" s="62"/>
      <c r="C99" s="63" t="s">
        <v>176</v>
      </c>
      <c r="D99" s="64" t="s">
        <v>155</v>
      </c>
      <c r="E99" s="65"/>
      <c r="F99" s="66"/>
      <c r="G99" s="32">
        <v>1</v>
      </c>
      <c r="H99" s="67">
        <v>572000</v>
      </c>
      <c r="I99" s="112">
        <v>0</v>
      </c>
      <c r="J99" s="113">
        <v>0</v>
      </c>
      <c r="K99" s="136">
        <v>0.5</v>
      </c>
      <c r="L99" s="137">
        <v>286000</v>
      </c>
      <c r="M99" s="120">
        <v>0</v>
      </c>
      <c r="N99" s="127">
        <v>0</v>
      </c>
      <c r="O99" s="145">
        <v>0</v>
      </c>
      <c r="P99" s="148">
        <v>0</v>
      </c>
      <c r="Q99" s="32">
        <f t="shared" si="35"/>
        <v>0.5</v>
      </c>
      <c r="R99" s="68">
        <f t="shared" ref="R99" si="56">SUM(J99,L99,N99,P99)</f>
        <v>286000</v>
      </c>
      <c r="S99" s="20">
        <f t="shared" ref="S99:S100" si="57">T99/H99</f>
        <v>0.5</v>
      </c>
      <c r="T99" s="68">
        <f t="shared" si="49"/>
        <v>286000</v>
      </c>
      <c r="U99" s="90">
        <f t="shared" si="54"/>
        <v>0.5</v>
      </c>
      <c r="V99" s="68">
        <f t="shared" si="31"/>
        <v>286000</v>
      </c>
      <c r="W99" s="69" t="s">
        <v>10</v>
      </c>
    </row>
    <row r="100" spans="1:23" s="11" customFormat="1" ht="45.75" customHeight="1" thickBot="1" x14ac:dyDescent="0.25">
      <c r="A100" s="35" t="s">
        <v>10</v>
      </c>
      <c r="B100" s="36" t="s">
        <v>10</v>
      </c>
      <c r="C100" s="58" t="s">
        <v>97</v>
      </c>
      <c r="D100" s="48" t="s">
        <v>141</v>
      </c>
      <c r="E100" s="10"/>
      <c r="F100" s="37"/>
      <c r="G100" s="20">
        <v>1</v>
      </c>
      <c r="H100" s="33">
        <v>2500000</v>
      </c>
      <c r="I100" s="110">
        <v>0</v>
      </c>
      <c r="J100" s="111">
        <v>0</v>
      </c>
      <c r="K100" s="134">
        <v>0.71430000000000005</v>
      </c>
      <c r="L100" s="135">
        <v>2500000</v>
      </c>
      <c r="M100" s="120">
        <v>0</v>
      </c>
      <c r="N100" s="127">
        <v>0</v>
      </c>
      <c r="O100" s="145">
        <v>0</v>
      </c>
      <c r="P100" s="146">
        <v>0</v>
      </c>
      <c r="Q100" s="20">
        <f t="shared" si="35"/>
        <v>1</v>
      </c>
      <c r="R100" s="29">
        <f t="shared" si="55"/>
        <v>2500000</v>
      </c>
      <c r="S100" s="20">
        <f t="shared" si="57"/>
        <v>1</v>
      </c>
      <c r="T100" s="29">
        <f t="shared" si="49"/>
        <v>2500000</v>
      </c>
      <c r="U100" s="90">
        <f t="shared" si="54"/>
        <v>1</v>
      </c>
      <c r="V100" s="29">
        <f t="shared" si="31"/>
        <v>2500000</v>
      </c>
      <c r="W100" s="3" t="s">
        <v>10</v>
      </c>
    </row>
    <row r="101" spans="1:23" ht="23.25" customHeight="1" thickBot="1" x14ac:dyDescent="0.25">
      <c r="A101" s="157" t="s">
        <v>11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2"/>
    </row>
    <row r="102" spans="1:23" s="5" customFormat="1" ht="15.75" customHeight="1" thickBot="1" x14ac:dyDescent="0.25">
      <c r="A102" s="157" t="s">
        <v>12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2"/>
    </row>
    <row r="103" spans="1:23" x14ac:dyDescent="0.25">
      <c r="H103" s="28" t="s">
        <v>16</v>
      </c>
      <c r="J103" s="1"/>
      <c r="K103" s="178" t="s">
        <v>17</v>
      </c>
      <c r="L103" s="178"/>
      <c r="M103" s="178"/>
      <c r="N103" s="178"/>
      <c r="O103" s="178"/>
      <c r="P103" s="178"/>
      <c r="Q103" s="178"/>
    </row>
    <row r="104" spans="1:23" ht="15" customHeight="1" x14ac:dyDescent="0.25">
      <c r="H104" s="178" t="s">
        <v>193</v>
      </c>
      <c r="I104" s="178"/>
      <c r="J104" s="1"/>
      <c r="K104" s="178" t="s">
        <v>194</v>
      </c>
      <c r="L104" s="178"/>
      <c r="M104" s="178"/>
      <c r="N104" s="178"/>
      <c r="O104" s="178"/>
      <c r="P104" s="178"/>
      <c r="Q104" s="178"/>
    </row>
    <row r="105" spans="1:23" x14ac:dyDescent="0.25">
      <c r="H105" s="25" t="s">
        <v>10</v>
      </c>
      <c r="J105" s="1"/>
      <c r="L105" s="25" t="s">
        <v>10</v>
      </c>
      <c r="M105" s="1"/>
    </row>
    <row r="106" spans="1:23" ht="15" customHeight="1" x14ac:dyDescent="0.25">
      <c r="H106" s="156" t="s">
        <v>34</v>
      </c>
      <c r="I106" s="156"/>
      <c r="J106" s="1"/>
      <c r="K106" s="178" t="s">
        <v>18</v>
      </c>
      <c r="L106" s="178"/>
      <c r="M106" s="178"/>
      <c r="N106" s="178"/>
      <c r="O106" s="178"/>
      <c r="P106" s="178"/>
      <c r="Q106" s="178"/>
    </row>
    <row r="107" spans="1:23" ht="15" customHeight="1" x14ac:dyDescent="0.25">
      <c r="H107" s="26"/>
      <c r="J107" s="1"/>
      <c r="K107" s="178" t="s">
        <v>26</v>
      </c>
      <c r="L107" s="178"/>
      <c r="M107" s="178"/>
      <c r="N107" s="178"/>
      <c r="O107" s="178"/>
      <c r="P107" s="178"/>
      <c r="Q107" s="178"/>
    </row>
    <row r="108" spans="1:23" x14ac:dyDescent="0.25">
      <c r="H108" s="27" t="s">
        <v>10</v>
      </c>
      <c r="I108" s="50" t="s">
        <v>10</v>
      </c>
      <c r="J108" s="1"/>
      <c r="L108" s="21"/>
      <c r="M108" s="1"/>
    </row>
    <row r="109" spans="1:23" x14ac:dyDescent="0.25">
      <c r="H109" s="27" t="s">
        <v>10</v>
      </c>
      <c r="I109" s="50" t="s">
        <v>10</v>
      </c>
      <c r="J109" s="1"/>
      <c r="L109" s="21"/>
      <c r="M109" s="1"/>
      <c r="T109" s="1" t="s">
        <v>19</v>
      </c>
    </row>
    <row r="110" spans="1:23" ht="12" customHeight="1" x14ac:dyDescent="0.25">
      <c r="H110" s="187" t="s">
        <v>32</v>
      </c>
      <c r="I110" s="156"/>
      <c r="J110" s="1"/>
      <c r="K110" s="179" t="s">
        <v>30</v>
      </c>
      <c r="L110" s="179"/>
      <c r="M110" s="179"/>
      <c r="N110" s="179"/>
      <c r="O110" s="179"/>
      <c r="P110" s="179"/>
      <c r="Q110" s="179"/>
    </row>
    <row r="111" spans="1:23" ht="15" customHeight="1" x14ac:dyDescent="0.25">
      <c r="H111" s="177" t="s">
        <v>33</v>
      </c>
      <c r="I111" s="177"/>
      <c r="J111" s="1"/>
      <c r="K111" s="180" t="s">
        <v>31</v>
      </c>
      <c r="L111" s="180"/>
      <c r="M111" s="180"/>
      <c r="N111" s="180"/>
      <c r="O111" s="180"/>
      <c r="P111" s="180"/>
      <c r="Q111" s="180"/>
    </row>
  </sheetData>
  <mergeCells count="69">
    <mergeCell ref="V17:V18"/>
    <mergeCell ref="U9:V15"/>
    <mergeCell ref="R17:R18"/>
    <mergeCell ref="Q17:Q18"/>
    <mergeCell ref="P17:P18"/>
    <mergeCell ref="O17:O18"/>
    <mergeCell ref="K17:K18"/>
    <mergeCell ref="N17:N18"/>
    <mergeCell ref="M17:M18"/>
    <mergeCell ref="U17:U18"/>
    <mergeCell ref="T17:T18"/>
    <mergeCell ref="S17:S18"/>
    <mergeCell ref="W16:W18"/>
    <mergeCell ref="C9:C15"/>
    <mergeCell ref="I15:J15"/>
    <mergeCell ref="W9:W15"/>
    <mergeCell ref="E17:E18"/>
    <mergeCell ref="H17:H18"/>
    <mergeCell ref="D9:D15"/>
    <mergeCell ref="E9:F15"/>
    <mergeCell ref="Q9:R15"/>
    <mergeCell ref="Q16:R16"/>
    <mergeCell ref="S9:T15"/>
    <mergeCell ref="O15:P15"/>
    <mergeCell ref="M15:N15"/>
    <mergeCell ref="U16:V16"/>
    <mergeCell ref="B16:B18"/>
    <mergeCell ref="G9:H15"/>
    <mergeCell ref="I9:P14"/>
    <mergeCell ref="A8:W8"/>
    <mergeCell ref="A7:W7"/>
    <mergeCell ref="A6:W6"/>
    <mergeCell ref="A9:A15"/>
    <mergeCell ref="B9:B15"/>
    <mergeCell ref="A1:W1"/>
    <mergeCell ref="A2:W2"/>
    <mergeCell ref="A3:W3"/>
    <mergeCell ref="A4:W4"/>
    <mergeCell ref="A5:W5"/>
    <mergeCell ref="K15:L15"/>
    <mergeCell ref="I16:J16"/>
    <mergeCell ref="K16:L16"/>
    <mergeCell ref="M16:N16"/>
    <mergeCell ref="H110:I110"/>
    <mergeCell ref="H111:I111"/>
    <mergeCell ref="K103:Q103"/>
    <mergeCell ref="K104:Q104"/>
    <mergeCell ref="K106:Q106"/>
    <mergeCell ref="K107:Q107"/>
    <mergeCell ref="K110:Q110"/>
    <mergeCell ref="K111:Q111"/>
    <mergeCell ref="H104:I104"/>
    <mergeCell ref="C16:C18"/>
    <mergeCell ref="J17:J18"/>
    <mergeCell ref="I17:I18"/>
    <mergeCell ref="L17:L18"/>
    <mergeCell ref="S16:T16"/>
    <mergeCell ref="E16:F16"/>
    <mergeCell ref="G16:H16"/>
    <mergeCell ref="A16:A18"/>
    <mergeCell ref="G17:G18"/>
    <mergeCell ref="D16:D18"/>
    <mergeCell ref="F17:F18"/>
    <mergeCell ref="O16:P16"/>
    <mergeCell ref="H106:I106"/>
    <mergeCell ref="A101:R101"/>
    <mergeCell ref="S101:V101"/>
    <mergeCell ref="A102:R102"/>
    <mergeCell ref="S102:V102"/>
  </mergeCells>
  <pageMargins left="1.299212598425197" right="0.31496062992125984" top="0.19685039370078741" bottom="0.55118110236220474" header="0.59055118110236227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:C6"/>
    </sheetView>
  </sheetViews>
  <sheetFormatPr defaultRowHeight="15" x14ac:dyDescent="0.25"/>
  <cols>
    <col min="1" max="1" width="19.140625" customWidth="1"/>
    <col min="3" max="3" width="25.7109375" customWidth="1"/>
  </cols>
  <sheetData>
    <row r="1" spans="1:3" x14ac:dyDescent="0.25">
      <c r="A1" s="13">
        <f>'[1]5.BAPPEDA OK'!$Y$65</f>
        <v>1</v>
      </c>
      <c r="B1" s="13">
        <f>'[1]5.BAPPEDA OK'!$Z$65</f>
        <v>0.99853100919799498</v>
      </c>
      <c r="C1" s="14">
        <f>'[1]5.BAPPEDA OK'!$X$59</f>
        <v>547321620</v>
      </c>
    </row>
    <row r="2" spans="1:3" x14ac:dyDescent="0.25">
      <c r="A2" s="15">
        <v>1</v>
      </c>
      <c r="B2" s="16">
        <v>0.99770000000000003</v>
      </c>
      <c r="C2" s="14">
        <v>312451650</v>
      </c>
    </row>
    <row r="3" spans="1:3" x14ac:dyDescent="0.25">
      <c r="B3" s="19">
        <f>SUM(B1:B2)</f>
        <v>1.9962310091979951</v>
      </c>
      <c r="C3" s="17">
        <f>SUM(C1:C2)</f>
        <v>859773270</v>
      </c>
    </row>
    <row r="5" spans="1:3" x14ac:dyDescent="0.25">
      <c r="A5" s="13">
        <f>'[1]5.BAPPEDA OK'!$Y$107</f>
        <v>1</v>
      </c>
      <c r="B5" s="13">
        <f>'[1]5.BAPPEDA OK'!$Z$107</f>
        <v>0.98628975340305514</v>
      </c>
      <c r="C5" s="14">
        <f>'[1]5.BAPPEDA OK'!$X$87</f>
        <v>2468477068</v>
      </c>
    </row>
    <row r="6" spans="1:3" x14ac:dyDescent="0.25">
      <c r="A6" s="15">
        <v>1</v>
      </c>
      <c r="B6" s="16">
        <v>0.98429999999999995</v>
      </c>
      <c r="C6" s="17">
        <v>108063900</v>
      </c>
    </row>
    <row r="7" spans="1:3" x14ac:dyDescent="0.25">
      <c r="B7" s="19">
        <f>SUM(B5:B6)</f>
        <v>1.970589753403055</v>
      </c>
      <c r="C7" s="17">
        <f>SUM(C5:C6)</f>
        <v>2576540968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bappeda21</dc:creator>
  <cp:lastModifiedBy>andinisale@outlook.com</cp:lastModifiedBy>
  <cp:lastPrinted>2020-06-30T06:56:13Z</cp:lastPrinted>
  <dcterms:created xsi:type="dcterms:W3CDTF">2018-04-05T01:41:17Z</dcterms:created>
  <dcterms:modified xsi:type="dcterms:W3CDTF">2020-07-02T00:55:07Z</dcterms:modified>
</cp:coreProperties>
</file>